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W:\Zuzana\MŠ SR\2025 vyúčtovanie\"/>
    </mc:Choice>
  </mc:AlternateContent>
  <bookViews>
    <workbookView xWindow="0" yWindow="0" windowWidth="28800" windowHeight="12045"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<sst xmlns="http://schemas.openxmlformats.org/spreadsheetml/2006/main" count="5121" uniqueCount="2379">
  <si>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</si>
  <si>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</si>
  <si>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</si>
  <si>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</si>
  <si>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</si>
  <si>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</si>
  <si>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</si>
  <si>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</si>
  <si>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</si>
  <si>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</si>
  <si>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</si>
  <si>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</si>
  <si>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</si>
  <si>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</si>
  <si>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</si>
  <si>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</si>
  <si>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</si>
  <si>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</si>
  <si>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</si>
  <si>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</si>
  <si>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</si>
  <si>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</si>
  <si>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</si>
  <si>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</si>
  <si>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</si>
  <si>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</si>
  <si>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</si>
  <si>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</si>
  <si>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</si>
  <si>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</si>
  <si>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</si>
  <si>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</si>
  <si>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</si>
  <si>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</si>
  <si>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</si>
  <si>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</si>
  <si>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</si>
  <si>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</si>
  <si>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</si>
  <si>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</si>
  <si>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</si>
  <si>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</si>
  <si>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</si>
  <si>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</si>
  <si>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</si>
  <si>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</si>
  <si>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</si>
  <si>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</si>
  <si>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</si>
  <si>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</si>
  <si>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</si>
  <si>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</si>
  <si>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</si>
  <si>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</si>
  <si>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</si>
  <si>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</si>
  <si>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</si>
  <si>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</si>
  <si>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</si>
  <si>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</si>
  <si>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</si>
  <si>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</si>
  <si>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</si>
  <si>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</si>
  <si>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</si>
  <si>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</si>
  <si>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</si>
  <si>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</si>
  <si>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</si>
  <si>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</si>
  <si>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</si>
  <si>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</si>
  <si>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</si>
  <si>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</si>
  <si>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</si>
  <si>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</si>
  <si>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</si>
  <si>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</si>
  <si>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</si>
  <si>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</si>
  <si>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</si>
  <si>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</si>
  <si>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</si>
  <si>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</si>
  <si>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</si>
  <si>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</si>
  <si>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</si>
  <si>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</si>
  <si>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</si>
  <si>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</si>
  <si>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</si>
  <si>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</si>
  <si>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</si>
  <si>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</si>
  <si>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</si>
  <si>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</si>
  <si>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</si>
  <si>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</si>
  <si>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</si>
  <si>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</si>
  <si>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</si>
  <si>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</si>
  <si>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</si>
  <si>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</si>
  <si>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</si>
  <si>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</si>
  <si>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</si>
  <si>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</si>
  <si>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</si>
  <si>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</si>
  <si>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</si>
  <si>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</si>
  <si>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</si>
  <si>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</si>
  <si>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</si>
  <si>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</si>
  <si>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</si>
  <si>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</si>
  <si>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</si>
  <si>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</si>
  <si>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</si>
  <si>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</si>
  <si>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</si>
  <si>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</si>
  <si>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</si>
  <si>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</si>
  <si>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</si>
  <si>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</si>
  <si>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</si>
  <si>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</si>
  <si>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</si>
  <si>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</si>
  <si>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</si>
  <si>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</si>
  <si>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</si>
  <si>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</si>
  <si>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</si>
  <si>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</si>
  <si>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</si>
  <si>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</si>
  <si>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</si>
  <si>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</si>
  <si>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</si>
  <si>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</si>
  <si>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</si>
  <si>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</si>
  <si>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</si>
  <si>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</si>
  <si>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</si>
  <si>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</si>
  <si>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</si>
  <si>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</si>
  <si>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</si>
  <si>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</si>
  <si>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</si>
  <si>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</si>
  <si>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</si>
  <si>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</si>
  <si>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</si>
  <si>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</si>
  <si>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</si>
  <si>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</si>
  <si>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</si>
  <si>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</si>
  <si>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</si>
  <si>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</si>
  <si>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</si>
  <si>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</si>
  <si>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</si>
  <si>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</si>
  <si>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</si>
  <si>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</si>
  <si>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</si>
  <si>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</si>
  <si>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</si>
  <si>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</si>
  <si>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</si>
  <si>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</si>
  <si>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</si>
  <si>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</si>
  <si>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</si>
  <si>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</si>
  <si>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</si>
  <si>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</si>
  <si>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</si>
  <si>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</si>
  <si>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</si>
  <si>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</si>
  <si>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</si>
  <si>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</si>
  <si>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</si>
  <si>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</si>
  <si>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</si>
  <si>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</si>
  <si>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</si>
  <si>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</si>
  <si>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</si>
  <si>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</si>
  <si>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</si>
  <si>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</si>
  <si>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</si>
  <si>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</si>
  <si>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</si>
  <si>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</si>
  <si>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</si>
  <si>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</si>
  <si>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</si>
  <si>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</si>
  <si>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</si>
  <si>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</si>
  <si>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</si>
  <si>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</si>
  <si>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</si>
  <si>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</si>
  <si>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</si>
  <si>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</si>
  <si>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</si>
  <si>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</si>
  <si>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</si>
  <si>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</si>
  <si>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</si>
  <si>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</si>
  <si>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</si>
  <si>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</si>
  <si>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</si>
  <si>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</si>
  <si>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</si>
  <si>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</si>
  <si>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</si>
  <si>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</si>
  <si>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</si>
  <si>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</si>
  <si>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</si>
  <si>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</si>
  <si>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</si>
  <si>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</si>
  <si>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</si>
  <si>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</si>
  <si>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</si>
  <si>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</si>
  <si>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</si>
  <si>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</si>
  <si>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</si>
  <si>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</si>
  <si>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</si>
  <si>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</si>
  <si>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</si>
  <si>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</si>
  <si>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</si>
  <si>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</si>
  <si>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</si>
  <si>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</si>
  <si>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</si>
  <si>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</si>
  <si>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</si>
  <si>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</si>
  <si>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</si>
  <si>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</si>
  <si>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</si>
  <si>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</si>
  <si>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</si>
  <si>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</si>
  <si>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</si>
  <si>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</si>
  <si>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</si>
  <si>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</si>
  <si>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</si>
  <si>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</si>
  <si>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</si>
  <si>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</si>
  <si>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</si>
  <si>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</si>
  <si>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</si>
  <si>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</si>
  <si>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</si>
  <si>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</si>
  <si>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</si>
  <si>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</si>
  <si>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</si>
  <si>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</si>
  <si>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</si>
  <si>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</si>
  <si>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</si>
  <si>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</si>
  <si>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</si>
  <si>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</si>
  <si>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</si>
  <si>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</si>
  <si>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</si>
  <si>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</si>
  <si>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</si>
  <si>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</si>
  <si>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</si>
  <si>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</si>
  <si>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</si>
  <si>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</si>
  <si>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</si>
  <si>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</si>
  <si>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</si>
  <si>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</si>
  <si>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</si>
  <si>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</si>
  <si>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</si>
  <si>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</si>
  <si>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</si>
  <si>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</si>
  <si>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</si>
  <si>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</si>
  <si>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</si>
  <si>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</si>
  <si>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</si>
  <si>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</si>
  <si>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</si>
  <si>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</si>
  <si>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</si>
  <si>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</si>
  <si>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</si>
  <si>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</si>
  <si>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</si>
  <si>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</si>
  <si>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</si>
  <si>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</si>
  <si>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</si>
  <si>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</si>
  <si>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</si>
  <si>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</si>
  <si>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</si>
  <si>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</si>
  <si>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</si>
  <si>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</si>
  <si>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</si>
  <si>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</si>
  <si>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</si>
  <si>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</si>
  <si>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</si>
  <si>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</si>
  <si>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</si>
  <si>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</si>
  <si>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</si>
  <si>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</si>
  <si>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</si>
  <si>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</si>
  <si>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</si>
  <si>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</si>
  <si>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</si>
  <si>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</si>
  <si>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</si>
  <si>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</si>
  <si>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</si>
  <si>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</si>
  <si>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</si>
  <si>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</si>
  <si>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</si>
  <si>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</si>
  <si>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</si>
  <si>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</si>
  <si>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</si>
  <si>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</si>
  <si>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</si>
  <si>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</si>
  <si>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</si>
  <si>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</si>
  <si>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</si>
  <si>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</si>
  <si>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</si>
  <si>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</si>
  <si>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</si>
  <si>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</si>
  <si>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</si>
  <si>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</si>
  <si>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</si>
  <si>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</si>
  <si>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</si>
  <si>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</si>
  <si>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</si>
  <si>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</si>
  <si>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</si>
  <si>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</si>
  <si>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</si>
  <si>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</si>
  <si>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</si>
  <si>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</si>
  <si>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</si>
  <si>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</si>
  <si>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</si>
  <si>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</si>
  <si>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</si>
  <si>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</si>
  <si>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</si>
  <si>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</si>
  <si>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</si>
  <si>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</si>
  <si>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</si>
  <si>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</si>
  <si>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</si>
  <si>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</si>
  <si>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</si>
  <si>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</si>
  <si>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</si>
  <si>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</si>
  <si>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</si>
  <si>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</si>
  <si>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</si>
  <si>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</si>
  <si>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</si>
  <si>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</si>
  <si>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</si>
  <si>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</si>
  <si>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</si>
  <si>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</si>
  <si>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</si>
  <si>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</si>
  <si>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</si>
  <si>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</si>
  <si>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</si>
  <si>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</si>
  <si>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</si>
  <si>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</si>
  <si>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</si>
  <si>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</si>
  <si>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</si>
  <si>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</si>
  <si>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</si>
  <si>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</si>
  <si>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</si>
  <si>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</si>
  <si>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</si>
  <si>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</si>
  <si>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</si>
  <si>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</si>
  <si>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</si>
  <si>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</si>
  <si>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</si>
  <si>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</si>
  <si>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</si>
  <si>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</si>
  <si>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</si>
  <si>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</si>
  <si>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</si>
  <si>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</si>
  <si>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</si>
  <si>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</si>
  <si>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</si>
  <si>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</si>
  <si>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</si>
  <si>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</si>
  <si>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</si>
  <si>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</si>
  <si>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</si>
  <si>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</si>
  <si>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</si>
  <si>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</si>
  <si>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</si>
  <si>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</si>
  <si>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</si>
  <si>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</si>
  <si>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</si>
  <si>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</si>
  <si>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</si>
  <si>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</si>
  <si>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</si>
  <si>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</si>
  <si>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</si>
  <si>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</si>
  <si>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</si>
  <si>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</si>
  <si>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</si>
  <si>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</si>
  <si>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</si>
  <si>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</si>
  <si>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</si>
  <si>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</si>
  <si>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</si>
  <si>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</si>
  <si>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</si>
  <si>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</si>
  <si>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</si>
  <si>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</si>
  <si>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</si>
  <si>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</si>
  <si>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</si>
  <si>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</si>
  <si>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</si>
  <si>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</si>
  <si>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</si>
  <si>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</si>
  <si>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</si>
  <si>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</si>
  <si>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</si>
  <si>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</si>
  <si>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</si>
  <si>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</si>
  <si>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</si>
  <si>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</si>
  <si>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</si>
  <si>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</si>
  <si>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</si>
  <si>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</si>
  <si>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</si>
  <si>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</si>
  <si>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</si>
  <si>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</si>
  <si>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</si>
  <si>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</si>
  <si>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</si>
  <si>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</si>
  <si>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</si>
  <si>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</si>
  <si>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</si>
  <si>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</si>
  <si>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</si>
  <si>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</si>
  <si>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</si>
  <si>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</si>
  <si>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</si>
  <si>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</si>
  <si>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</si>
  <si>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</si>
  <si>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</si>
  <si>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</si>
  <si>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</si>
  <si>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</si>
  <si>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</si>
  <si>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</si>
  <si>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</si>
  <si>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</si>
  <si>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</si>
  <si>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</si>
  <si>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</si>
  <si>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</si>
  <si>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</si>
  <si>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</si>
  <si>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</si>
  <si>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</si>
  <si>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</si>
  <si>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</si>
  <si>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</si>
  <si>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</si>
  <si>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</si>
  <si>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</si>
  <si>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</si>
  <si>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</si>
  <si>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</si>
  <si>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</si>
  <si>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</si>
  <si>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</si>
  <si>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</si>
  <si>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</si>
  <si>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</si>
  <si>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</si>
  <si>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</si>
  <si>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</si>
  <si>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</si>
  <si>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</si>
  <si>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</si>
  <si>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</si>
  <si>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</si>
  <si>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</si>
  <si>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</si>
  <si>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</si>
  <si>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</si>
  <si>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</si>
  <si>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</si>
  <si>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</si>
  <si>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</si>
  <si>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</si>
  <si>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</si>
  <si>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</si>
  <si>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</si>
  <si>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</si>
  <si>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</si>
  <si>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</si>
  <si>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</si>
  <si>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</si>
  <si>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</si>
  <si>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</si>
  <si>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</si>
  <si>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</si>
  <si>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</si>
  <si>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</si>
  <si>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</si>
  <si>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</si>
  <si>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</si>
  <si>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</si>
  <si>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</si>
  <si>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</si>
  <si>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</si>
  <si>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</si>
  <si>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</si>
  <si>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</si>
  <si>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</si>
  <si>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</si>
  <si>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</si>
  <si>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</si>
  <si>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</si>
  <si>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</si>
  <si>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</si>
  <si>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</si>
  <si>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</si>
  <si>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</si>
  <si>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</si>
  <si>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</si>
  <si>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</si>
  <si>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</si>
  <si>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</si>
  <si>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</si>
  <si>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</si>
  <si>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</si>
  <si>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</si>
  <si>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</si>
  <si>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</si>
  <si>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</si>
  <si>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</si>
  <si>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</si>
  <si>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</si>
  <si>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</si>
  <si>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</si>
  <si>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</si>
  <si>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</si>
  <si>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</si>
  <si>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</si>
  <si>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</si>
  <si>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</si>
  <si>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</si>
  <si>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</si>
  <si>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</si>
  <si>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</si>
  <si>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</si>
  <si>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</si>
  <si>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</si>
  <si>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</si>
  <si>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</si>
  <si>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</si>
  <si>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</si>
  <si>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</si>
  <si>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</si>
  <si>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</si>
  <si>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</si>
  <si>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</si>
  <si>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</si>
  <si>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</si>
  <si>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</si>
  <si>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</si>
  <si>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</si>
  <si>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</si>
  <si>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</si>
  <si>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</si>
  <si>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</si>
  <si>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</si>
  <si>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</si>
  <si>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</si>
  <si>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</si>
  <si>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</si>
  <si>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</si>
  <si>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</si>
  <si>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</si>
  <si>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</si>
  <si>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</si>
  <si>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</si>
  <si>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</si>
  <si>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</si>
  <si>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</si>
  <si>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</si>
  <si>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</si>
  <si>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</si>
  <si>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</si>
  <si>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</si>
  <si>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</si>
  <si>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</si>
  <si>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</si>
  <si>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</si>
  <si>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</si>
  <si>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</si>
  <si>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</si>
  <si>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</si>
  <si>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</si>
  <si>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</si>
  <si>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</si>
  <si>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</si>
  <si>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</si>
  <si>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</si>
  <si>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</si>
  <si>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</si>
  <si>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</si>
  <si>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</si>
  <si>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</si>
  <si>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</si>
  <si>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</si>
  <si>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</si>
  <si>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</si>
  <si>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</si>
  <si>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</si>
  <si>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</si>
  <si>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</si>
  <si>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</si>
  <si>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</si>
  <si>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</si>
  <si>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</si>
  <si>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</si>
  <si>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</si>
  <si>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</si>
  <si>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</si>
  <si>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</si>
  <si>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</si>
  <si>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</si>
  <si>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</si>
  <si>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</si>
  <si>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</si>
  <si>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</si>
  <si>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</si>
  <si>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</si>
  <si>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</si>
  <si>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</si>
  <si>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</si>
  <si>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</si>
  <si>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</si>
  <si>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</si>
  <si>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</si>
  <si>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</si>
  <si>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</si>
  <si>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</si>
  <si>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</si>
  <si>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</si>
  <si>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</si>
  <si>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</si>
  <si>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</si>
  <si>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</si>
  <si>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</si>
  <si>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</si>
  <si>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</si>
  <si>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</si>
  <si>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</si>
  <si>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</si>
  <si>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</si>
  <si>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</si>
  <si>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</si>
  <si>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</si>
  <si>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</si>
  <si>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</si>
  <si>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</si>
  <si>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</si>
  <si>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</si>
  <si>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</si>
  <si>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</si>
  <si>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</si>
  <si>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</si>
  <si>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</si>
  <si>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</si>
  <si>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</si>
  <si>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</si>
  <si>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</si>
  <si>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</si>
  <si>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</si>
  <si>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</si>
  <si>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</si>
  <si>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</si>
  <si>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</si>
  <si>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</si>
  <si>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</si>
  <si>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</si>
  <si>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</si>
  <si>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</si>
  <si>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</si>
  <si>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</si>
  <si>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</si>
  <si>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</si>
  <si>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</si>
  <si>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</si>
  <si>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</si>
  <si>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</si>
  <si>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</si>
  <si>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</si>
  <si>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</si>
  <si>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</si>
  <si>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</si>
  <si>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</si>
  <si>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</si>
  <si>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</si>
  <si>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</si>
  <si>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</si>
  <si>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</si>
  <si>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</si>
  <si>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</si>
  <si>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</si>
  <si>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</si>
  <si>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</si>
  <si>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</si>
  <si>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</si>
  <si>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</si>
  <si>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</si>
  <si>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</si>
  <si>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</si>
  <si>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</si>
  <si>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</si>
  <si>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</si>
  <si>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</si>
  <si>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</si>
  <si>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</si>
  <si>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</si>
  <si>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</si>
  <si>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</si>
  <si>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</si>
  <si>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</si>
  <si>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</si>
  <si>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</si>
  <si>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</si>
  <si>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</si>
  <si>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</si>
  <si>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</si>
  <si>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</si>
  <si>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</si>
  <si>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</si>
  <si>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</si>
  <si>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</si>
  <si>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</si>
  <si>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</si>
  <si>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</si>
  <si>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</si>
  <si>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</si>
  <si>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</si>
  <si>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</si>
  <si>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</si>
  <si>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</si>
  <si>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</si>
  <si>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</si>
  <si>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</si>
  <si>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</si>
  <si>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</si>
  <si>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</si>
  <si>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</si>
  <si>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</si>
  <si>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</si>
  <si>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</si>
  <si>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</si>
  <si>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</si>
  <si>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</si>
  <si>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</si>
  <si>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</si>
  <si>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</si>
  <si>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</si>
  <si>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</si>
  <si>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</si>
  <si>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</si>
  <si>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</si>
  <si>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</si>
  <si>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</si>
  <si>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</si>
  <si>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</si>
  <si>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</si>
  <si>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</si>
  <si>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</si>
  <si>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</si>
  <si>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</si>
  <si>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</si>
  <si>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</si>
  <si>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</si>
  <si>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</si>
  <si>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</si>
  <si>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</si>
  <si>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</si>
  <si>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</si>
  <si>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</si>
  <si>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</si>
  <si>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</si>
  <si>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</si>
  <si>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</si>
  <si>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</si>
  <si>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</si>
  <si>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</si>
  <si>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</si>
  <si>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</si>
  <si>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</si>
  <si>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</si>
  <si>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</si>
  <si>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</si>
  <si>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</si>
  <si>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</si>
  <si>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</si>
  <si>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</si>
  <si>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</si>
  <si>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</si>
  <si>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</si>
  <si>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</si>
  <si>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</si>
  <si>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</si>
  <si>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</si>
  <si>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</si>
  <si>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</si>
  <si>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</si>
  <si>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</si>
  <si>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</si>
  <si>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</si>
  <si>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</si>
  <si>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</si>
  <si>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</si>
  <si>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</si>
  <si>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</si>
  <si>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</si>
  <si>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</si>
  <si>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</si>
  <si>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</si>
  <si>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</si>
  <si>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</si>
  <si>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</si>
  <si>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</si>
  <si>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</si>
  <si>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</si>
  <si>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</si>
  <si>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</si>
  <si>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</si>
  <si>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</si>
  <si>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</si>
  <si>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</si>
  <si>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</si>
  <si>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</si>
  <si>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</si>
  <si>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</si>
  <si>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</si>
  <si>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</si>
  <si>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</si>
  <si>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</si>
  <si>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</si>
  <si>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</si>
  <si>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</si>
  <si>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</si>
  <si>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</si>
  <si>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</si>
  <si>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</si>
  <si>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</si>
  <si>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</si>
  <si>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</si>
  <si>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</si>
  <si>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</si>
  <si>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</si>
  <si>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</si>
  <si>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</si>
  <si>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</si>
  <si>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</si>
  <si>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</si>
  <si>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</si>
  <si>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</si>
  <si>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</si>
  <si>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</si>
  <si>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</si>
  <si>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</si>
  <si>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</si>
  <si>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</si>
  <si>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</si>
  <si>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</si>
  <si>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</si>
  <si>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</si>
  <si>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</si>
  <si>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</si>
  <si>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</si>
  <si>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</si>
  <si>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</si>
  <si>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</si>
  <si>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</si>
  <si>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</si>
  <si>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</si>
  <si>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</si>
  <si>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</si>
  <si>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</si>
  <si>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</si>
  <si>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</si>
  <si>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</si>
  <si>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</si>
  <si>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</si>
  <si>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</si>
  <si>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</si>
  <si>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</si>
  <si>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</si>
  <si>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</si>
  <si>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</si>
  <si>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</si>
  <si>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</si>
  <si>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</si>
  <si>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</si>
  <si>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</si>
  <si>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</si>
  <si>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</si>
  <si>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</si>
  <si>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</si>
  <si>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</si>
  <si>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</si>
  <si>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</si>
  <si>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</si>
  <si>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</si>
  <si>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</si>
  <si>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</si>
  <si>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</si>
  <si>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</si>
  <si>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</si>
  <si>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</si>
  <si>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</si>
  <si>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</si>
  <si>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</si>
  <si>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</si>
  <si>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</si>
  <si>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</si>
  <si>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</si>
  <si>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</si>
  <si>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</si>
  <si>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</si>
  <si>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</si>
  <si>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</si>
  <si>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</si>
  <si>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</si>
  <si>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</si>
  <si>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</si>
  <si>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</si>
  <si>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</si>
  <si>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</si>
  <si>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</si>
  <si>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</si>
  <si>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</si>
  <si>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</si>
  <si>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</si>
  <si>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</si>
  <si>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</si>
  <si>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</si>
  <si>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</si>
  <si>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</si>
  <si>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</si>
  <si>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</si>
  <si>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</si>
  <si>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</si>
  <si>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</si>
  <si>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</si>
  <si>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</si>
  <si>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</si>
  <si>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</si>
  <si>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</si>
  <si>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</si>
  <si>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</si>
  <si>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</si>
  <si>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</si>
  <si>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</si>
  <si>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</si>
  <si>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</si>
  <si>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</si>
  <si>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</si>
  <si>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</si>
  <si>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</si>
  <si>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</si>
  <si>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</si>
  <si>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</si>
  <si>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</si>
  <si>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</si>
  <si>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</si>
  <si>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</si>
  <si>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</si>
  <si>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</si>
  <si>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</si>
  <si>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</si>
  <si>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</si>
  <si>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</si>
  <si>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</si>
  <si>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</si>
  <si>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</si>
  <si>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</si>
  <si>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</si>
  <si>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</si>
  <si>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</si>
  <si>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</si>
  <si>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</si>
  <si>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</si>
  <si>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</si>
  <si>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</si>
  <si>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</si>
  <si>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</si>
  <si>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</si>
  <si>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</si>
  <si>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</si>
  <si>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</si>
  <si>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</si>
  <si>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</si>
  <si>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</si>
  <si>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</si>
  <si>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</si>
  <si>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</si>
  <si>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</si>
  <si>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</si>
  <si>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</si>
  <si>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</si>
  <si>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</si>
  <si>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</si>
  <si>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</si>
  <si>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</si>
  <si>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</si>
  <si>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</si>
  <si>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</si>
  <si>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</si>
  <si>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</si>
  <si>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</si>
  <si>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</si>
  <si>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</si>
  <si>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</si>
  <si>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</si>
  <si>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</si>
  <si>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</si>
  <si>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</si>
  <si>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</si>
  <si>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</si>
  <si>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</si>
  <si>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</si>
  <si>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</si>
  <si>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</si>
  <si>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</si>
  <si>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</si>
  <si>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</si>
  <si>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</si>
  <si>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</si>
  <si>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</si>
  <si>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</si>
  <si>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</si>
  <si>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</si>
  <si>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</si>
  <si>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</si>
  <si>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</si>
  <si>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</si>
  <si>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</si>
  <si>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</si>
  <si>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</si>
  <si>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</si>
  <si>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</si>
  <si>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</si>
  <si>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</si>
  <si>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</si>
  <si>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</si>
  <si>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</si>
  <si>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</si>
  <si>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</si>
  <si>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</si>
  <si>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</si>
  <si>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</si>
  <si>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</si>
  <si>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</si>
  <si>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</si>
  <si>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</si>
  <si>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</si>
  <si>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</si>
  <si>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</si>
  <si>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</si>
  <si>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</si>
  <si>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</si>
  <si>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</si>
  <si>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</si>
  <si>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</si>
  <si>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</si>
  <si>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</si>
  <si>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</si>
  <si>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</si>
  <si>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</si>
  <si>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</si>
  <si>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</si>
  <si>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</si>
  <si>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</si>
  <si>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</si>
  <si>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</si>
  <si>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</si>
  <si>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</si>
  <si>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</si>
  <si>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</si>
  <si>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</si>
  <si>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</si>
  <si>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</si>
  <si>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</si>
  <si>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</si>
  <si>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</si>
  <si>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</si>
  <si>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</si>
  <si>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</si>
  <si>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</si>
  <si>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</si>
  <si>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</si>
  <si>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</si>
  <si>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</si>
  <si>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</si>
  <si>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</si>
  <si>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</si>
  <si>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</si>
  <si>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</si>
  <si>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</si>
  <si>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</si>
  <si>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</si>
  <si>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</si>
  <si>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</si>
  <si>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</si>
  <si>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</si>
  <si>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</si>
  <si>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</si>
  <si>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</si>
  <si>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</si>
  <si>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</si>
  <si>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</si>
  <si>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</si>
  <si>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</si>
  <si>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</si>
  <si>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</si>
  <si>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</si>
  <si>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</si>
  <si>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</si>
  <si>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</si>
  <si>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</si>
  <si>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</si>
  <si>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</si>
  <si>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</si>
  <si>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</si>
  <si>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</si>
  <si>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</si>
  <si>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</si>
  <si>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</si>
  <si>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</si>
  <si>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</si>
  <si>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</si>
  <si>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</si>
  <si>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</si>
  <si>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</si>
  <si>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</si>
  <si>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</si>
  <si>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</si>
  <si>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</si>
  <si>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</si>
  <si>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</si>
  <si>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</si>
  <si>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</si>
  <si>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</si>
  <si>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</si>
  <si>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</si>
  <si>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</si>
  <si>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</si>
  <si>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</si>
  <si>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</si>
  <si>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</si>
  <si>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</si>
  <si>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</si>
  <si>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</si>
  <si>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</si>
  <si>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</si>
  <si>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</si>
  <si>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</si>
  <si>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</si>
  <si>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</si>
  <si>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</si>
  <si>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</si>
  <si>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</si>
  <si>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</si>
  <si>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</si>
  <si>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</si>
  <si>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</si>
  <si>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</si>
  <si>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</si>
  <si>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</si>
  <si>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</si>
  <si>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</si>
  <si>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</si>
  <si>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</si>
  <si>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</si>
  <si>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</si>
  <si>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</si>
  <si>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</si>
  <si>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</si>
  <si>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</si>
  <si>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</si>
  <si>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</si>
  <si>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</si>
  <si>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</si>
  <si>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</si>
  <si>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</si>
  <si>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</si>
  <si>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</si>
  <si>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</si>
  <si>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</si>
  <si>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</si>
  <si>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</si>
  <si>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</si>
  <si>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</si>
  <si>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</si>
  <si>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</si>
  <si>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</si>
  <si>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</si>
  <si>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</si>
  <si>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</si>
  <si>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</si>
  <si>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</si>
  <si>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</si>
  <si>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</si>
  <si>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</si>
  <si>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</si>
  <si>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</si>
  <si>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</si>
  <si>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</si>
  <si>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</si>
  <si>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</si>
  <si>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</si>
  <si>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</si>
  <si>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</si>
  <si>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</si>
  <si>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</si>
  <si>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</si>
  <si>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</si>
  <si>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</si>
  <si>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</si>
  <si>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</si>
  <si>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</si>
  <si>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</si>
  <si>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</si>
  <si>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</si>
  <si>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</si>
  <si>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</si>
  <si>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</si>
  <si>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</si>
  <si>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</si>
  <si>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</si>
  <si>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</si>
  <si>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</si>
  <si>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</si>
  <si>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</si>
  <si>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</si>
  <si>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</si>
  <si>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</si>
  <si>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</si>
  <si>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</si>
  <si>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</si>
  <si>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</si>
  <si>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</si>
  <si>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</si>
  <si>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</si>
  <si>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</si>
  <si>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</si>
  <si>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</si>
  <si>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</si>
  <si>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</si>
  <si>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</si>
  <si>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</si>
  <si>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</si>
  <si>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</si>
  <si>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</si>
  <si>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</si>
  <si>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</si>
  <si>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</si>
  <si>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</si>
  <si>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</si>
  <si>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</si>
  <si>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</si>
  <si>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</si>
  <si>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</si>
  <si>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</si>
  <si>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</si>
  <si>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</si>
  <si>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</si>
  <si>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</si>
  <si>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</si>
  <si>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</si>
  <si>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</si>
  <si>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</si>
  <si>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</si>
  <si>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</si>
  <si>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</si>
  <si>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</si>
  <si>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</si>
  <si>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</si>
  <si>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</si>
  <si>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</si>
  <si>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</si>
  <si>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</si>
  <si>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</si>
  <si>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</si>
  <si>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</si>
  <si>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</si>
  <si>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</si>
  <si>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</si>
  <si>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</si>
  <si>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</si>
  <si>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</si>
  <si>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</si>
  <si>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</si>
  <si>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</si>
  <si>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</si>
  <si>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</si>
  <si>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</si>
  <si>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</si>
  <si>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</si>
  <si>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</si>
  <si>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</si>
  <si>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</si>
  <si>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</si>
  <si>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</si>
  <si>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</si>
  <si>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</si>
  <si>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</si>
  <si>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</si>
  <si>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</si>
  <si>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</si>
  <si>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</si>
  <si>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</si>
  <si>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</si>
  <si>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</si>
  <si>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</si>
  <si>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</si>
  <si>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</si>
  <si>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</si>
  <si>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</si>
  <si>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</si>
  <si>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</si>
  <si>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</si>
  <si>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</si>
  <si>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</si>
  <si>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</si>
  <si>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</si>
  <si>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</si>
  <si>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</si>
  <si>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</si>
  <si>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</si>
  <si>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</si>
  <si>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</si>
  <si>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</si>
  <si>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</si>
  <si>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</si>
  <si>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</si>
  <si>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</si>
  <si>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</si>
  <si>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</si>
  <si>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</si>
  <si>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</si>
  <si>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</si>
  <si>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</si>
  <si>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</si>
  <si>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</si>
  <si>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</si>
  <si>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</si>
  <si>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</si>
  <si>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</si>
  <si>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</si>
  <si>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</si>
  <si>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</si>
  <si>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</si>
  <si>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</si>
  <si>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</si>
  <si>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</si>
  <si>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</si>
  <si>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</si>
  <si>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</si>
  <si>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</si>
  <si>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</si>
  <si>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</si>
  <si>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</si>
  <si>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</si>
  <si>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</si>
  <si>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</si>
  <si>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</si>
  <si>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</si>
  <si>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</si>
  <si>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</si>
  <si>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</si>
  <si>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</si>
  <si>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</si>
  <si>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</si>
  <si>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</si>
  <si>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</si>
  <si>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</si>
  <si>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</si>
  <si>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</si>
  <si>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</si>
  <si>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</si>
  <si>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</si>
  <si>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</si>
  <si>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</si>
  <si>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</si>
  <si>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</si>
  <si>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</si>
  <si>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</si>
  <si>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</si>
  <si>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</si>
  <si>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</si>
  <si>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</si>
  <si>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</si>
  <si>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</si>
  <si>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</si>
  <si>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</si>
  <si>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</si>
  <si>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</si>
  <si>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</si>
  <si>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</si>
  <si>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</si>
  <si>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</si>
  <si>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</si>
  <si>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</si>
  <si>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</si>
  <si>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</si>
  <si>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</si>
  <si>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</si>
  <si>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</si>
  <si>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</si>
  <si>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</si>
  <si>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</si>
  <si>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</si>
  <si>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</si>
  <si>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</si>
  <si>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</si>
  <si>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</si>
  <si>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</si>
  <si>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</si>
  <si>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</si>
  <si>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</si>
  <si>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</si>
  <si>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</si>
  <si>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</si>
  <si>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</si>
  <si>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</si>
  <si>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</si>
  <si>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</si>
  <si>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</si>
  <si>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</si>
  <si>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</si>
  <si>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</si>
  <si>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</si>
  <si>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</si>
  <si>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</si>
  <si>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</si>
  <si>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</si>
  <si>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</si>
  <si>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</si>
  <si>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</si>
  <si>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</si>
  <si>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</si>
  <si>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</si>
  <si>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</si>
  <si>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</si>
  <si>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</si>
  <si>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</si>
  <si>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</si>
  <si>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</si>
  <si>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</si>
  <si>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</si>
  <si>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</si>
  <si>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</si>
  <si>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</si>
  <si>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</si>
  <si>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</si>
  <si>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</si>
  <si>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</si>
  <si>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</si>
  <si>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</si>
  <si>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</si>
  <si>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</si>
  <si>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</si>
  <si>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</si>
  <si>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</si>
  <si>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</si>
  <si>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</si>
  <si>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</si>
  <si>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</si>
  <si>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</si>
  <si>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</si>
  <si>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</si>
  <si>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</si>
  <si>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</si>
  <si>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</si>
  <si>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</si>
  <si>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</si>
  <si>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</si>
  <si>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</si>
  <si>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</si>
  <si>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</si>
  <si>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</si>
  <si>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</si>
  <si>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</si>
  <si>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</si>
  <si>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</si>
  <si>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</si>
  <si>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</si>
  <si>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</si>
  <si>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</si>
  <si>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</si>
  <si>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</si>
  <si>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</si>
  <si>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</si>
  <si>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</si>
  <si>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</si>
  <si>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</si>
  <si>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</si>
  <si>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</si>
  <si>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</si>
  <si>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</si>
  <si>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</si>
  <si>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</si>
  <si>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</si>
  <si>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</si>
  <si>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</si>
  <si>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</si>
  <si>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</si>
  <si>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</si>
  <si>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</si>
  <si>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</si>
  <si>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</si>
  <si>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</si>
  <si>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</si>
  <si>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</si>
  <si>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</si>
  <si>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</si>
  <si>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</si>
  <si>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</si>
  <si>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</si>
  <si>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</si>
  <si>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</si>
  <si>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</si>
  <si>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</si>
  <si>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</si>
  <si>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</si>
  <si>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</si>
  <si>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</si>
  <si>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</si>
  <si>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</si>
  <si>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</si>
  <si>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</si>
  <si>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</si>
  <si>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</si>
  <si>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</si>
  <si>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</si>
  <si>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</si>
  <si>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</si>
  <si>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</si>
  <si>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</si>
  <si>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</si>
  <si>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</si>
  <si>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</si>
  <si>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</si>
  <si>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</si>
  <si>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</si>
  <si>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</si>
  <si>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</si>
  <si>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</si>
  <si>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</si>
  <si>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</si>
  <si>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</si>
  <si>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</si>
  <si>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</si>
  <si>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</si>
  <si>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</si>
  <si>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</si>
  <si>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</si>
  <si>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</si>
  <si>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</si>
  <si>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</si>
  <si>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</si>
  <si>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</si>
  <si>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</si>
  <si>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</si>
  <si>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</si>
  <si>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</si>
  <si>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</si>
  <si>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</si>
  <si>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</si>
  <si>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</si>
  <si>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</si>
  <si>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</si>
  <si>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</si>
  <si>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</si>
  <si>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</si>
  <si>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</si>
  <si>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</si>
  <si>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</si>
  <si>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</si>
  <si>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</si>
  <si>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</si>
  <si>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</si>
  <si>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</si>
  <si>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</si>
  <si>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</si>
  <si>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</si>
  <si>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</si>
  <si>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</si>
  <si>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</si>
  <si>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</si>
  <si>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</si>
  <si>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</si>
  <si>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</si>
  <si>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</si>
  <si>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</si>
  <si>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</si>
  <si>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</si>
  <si>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</si>
  <si>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</si>
  <si>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</si>
  <si>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</si>
  <si>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</si>
  <si>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</si>
  <si>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</si>
  <si>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</si>
  <si>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</si>
  <si>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</si>
  <si>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</si>
  <si>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</si>
  <si>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</si>
  <si>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</si>
  <si>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</si>
  <si>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</si>
  <si>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</si>
  <si>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</si>
  <si>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</si>
  <si>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</si>
  <si>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</si>
  <si>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</si>
  <si>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</si>
  <si>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</si>
  <si>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</si>
  <si>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</si>
  <si>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</si>
  <si>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</si>
  <si>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</si>
  <si>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</si>
  <si>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</si>
  <si>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</si>
  <si>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</si>
  <si>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</si>
  <si>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</si>
  <si>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</si>
  <si>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</si>
  <si>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</si>
  <si>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</si>
  <si>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</si>
  <si>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</si>
  <si>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</si>
  <si>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</si>
  <si>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</si>
  <si>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</si>
  <si>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</si>
  <si>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</si>
  <si>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</si>
  <si>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</si>
  <si>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</si>
  <si>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</si>
  <si>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</si>
  <si>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</si>
  <si>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</si>
  <si>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</si>
  <si>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</si>
  <si>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</si>
  <si>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</si>
  <si>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</si>
  <si>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</si>
  <si>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</si>
  <si>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</si>
  <si>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</si>
  <si>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</si>
  <si>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</si>
  <si>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</si>
  <si>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</si>
  <si>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</si>
  <si>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</si>
  <si>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</si>
  <si>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</si>
  <si>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</si>
  <si>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</si>
  <si>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</si>
  <si>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</si>
  <si>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</si>
  <si>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</si>
  <si>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</si>
  <si>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</si>
  <si>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</si>
  <si>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</si>
  <si>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</si>
  <si>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</si>
  <si>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</si>
  <si>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</si>
  <si>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</si>
  <si>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</si>
  <si>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</si>
  <si>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</si>
  <si>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</si>
  <si>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</si>
  <si>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</si>
  <si>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</si>
  <si>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</si>
  <si>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</si>
  <si>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</si>
  <si>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</si>
  <si>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</si>
  <si>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</si>
  <si>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</si>
  <si>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</si>
  <si>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</si>
  <si>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</si>
  <si>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</si>
  <si>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</si>
  <si>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</si>
  <si>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</si>
  <si>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</si>
  <si>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</si>
  <si>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</si>
  <si>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</si>
  <si>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</si>
  <si>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</si>
  <si>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</si>
  <si>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</si>
  <si>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</si>
  <si>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</si>
  <si>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</si>
  <si>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</si>
  <si>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</si>
  <si>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</si>
  <si>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</si>
  <si>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</si>
  <si>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</si>
  <si>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</si>
  <si>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</si>
  <si>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</si>
  <si>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</si>
  <si>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</si>
  <si>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</si>
  <si>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</si>
  <si>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</si>
  <si>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</si>
  <si>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</si>
  <si>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</si>
  <si>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</si>
  <si>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</si>
  <si>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</si>
  <si>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</si>
  <si>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</si>
  <si>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</si>
  <si>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</si>
  <si>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</si>
  <si>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</si>
  <si>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</si>
  <si>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</si>
  <si>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</si>
  <si>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</si>
  <si>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</si>
  <si>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</si>
  <si>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</si>
  <si>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</si>
  <si>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</si>
  <si>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</si>
  <si>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</si>
  <si>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</si>
  <si>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</si>
  <si>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</si>
  <si>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</si>
  <si>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</si>
  <si>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</si>
  <si>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</si>
  <si>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</si>
  <si>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</si>
  <si>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</si>
  <si>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</si>
  <si>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</si>
  <si>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</si>
  <si>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</si>
  <si>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</si>
  <si>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</si>
  <si>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</si>
  <si>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</si>
  <si>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</si>
  <si>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</si>
  <si>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</si>
  <si>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</si>
  <si>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</si>
  <si>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</si>
  <si>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</si>
  <si>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</si>
  <si>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</si>
  <si>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</si>
  <si>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</si>
  <si>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</si>
  <si>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</si>
  <si>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</si>
  <si>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</si>
  <si>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</si>
  <si>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</si>
  <si>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</si>
  <si>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</si>
  <si>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</si>
  <si>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</si>
  <si>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</si>
  <si>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</si>
  <si>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</si>
  <si>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</si>
  <si>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</si>
  <si>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</si>
  <si>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</si>
  <si>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</si>
  <si>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</si>
  <si>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</si>
  <si>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</si>
  <si>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</si>
  <si>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</si>
  <si>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</si>
  <si>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</si>
  <si>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</si>
  <si>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</si>
  <si>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</si>
  <si>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</si>
  <si>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</si>
  <si>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</si>
  <si>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</si>
  <si>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</si>
  <si>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</si>
  <si>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</si>
  <si>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</si>
  <si>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</si>
  <si>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</si>
  <si>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</si>
  <si>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</si>
  <si>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</si>
  <si>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</si>
  <si>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</si>
  <si>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</si>
  <si>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</si>
  <si>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</si>
  <si>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</si>
  <si>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</si>
  <si>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</si>
  <si>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</si>
  <si>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</si>
  <si>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</si>
  <si>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</si>
  <si>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</si>
  <si>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</si>
  <si>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</si>
  <si>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</si>
  <si>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</si>
  <si>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</si>
  <si>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</si>
  <si>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</si>
  <si>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</si>
  <si>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</si>
  <si>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</si>
  <si>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</si>
  <si>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</si>
  <si>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</si>
  <si>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</si>
  <si>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</si>
  <si>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</si>
  <si>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</si>
  <si>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</si>
  <si>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</si>
  <si>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</si>
  <si>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</si>
  <si>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</si>
  <si>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</si>
  <si>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</si>
  <si>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</si>
  <si>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</si>
  <si>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</si>
  <si>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</si>
  <si>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</si>
  <si>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</si>
  <si>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</si>
  <si>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</si>
  <si>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</si>
  <si>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</si>
  <si>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</si>
  <si>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</si>
  <si>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</si>
  <si>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</si>
  <si>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</si>
  <si>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</si>
  <si>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</si>
  <si>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</si>
  <si>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</si>
  <si>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</si>
  <si>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</si>
  <si>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</si>
  <si>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</si>
  <si>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</si>
  <si>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</si>
  <si>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</si>
  <si>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</si>
  <si>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</si>
  <si>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</si>
  <si>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</si>
  <si>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</si>
  <si>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</si>
  <si>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</si>
  <si>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</si>
  <si>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</si>
  <si>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</si>
  <si>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</si>
  <si>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</si>
  <si>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</si>
  <si>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</si>
  <si>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</si>
  <si>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</si>
  <si>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</si>
  <si>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</si>
  <si>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</si>
  <si>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</si>
  <si>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</si>
  <si>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</si>
  <si>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</si>
  <si>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</si>
  <si>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</si>
  <si>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</si>
  <si>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</si>
  <si>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</si>
  <si>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</si>
  <si>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</si>
  <si>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</si>
  <si>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</si>
  <si>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</si>
  <si>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</si>
  <si>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</si>
  <si>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</si>
  <si>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</si>
  <si>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</si>
  <si>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</si>
  <si>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</si>
  <si>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</si>
  <si>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</si>
  <si>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</si>
  <si>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</si>
  <si>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</si>
  <si>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</si>
  <si>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</si>
  <si>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</si>
  <si>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</si>
  <si>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</si>
  <si>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</si>
  <si>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</si>
  <si>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</si>
  <si>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</si>
  <si>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</si>
  <si>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</si>
  <si>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</si>
  <si>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</si>
  <si>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</si>
  <si>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</si>
  <si>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</si>
  <si>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</si>
  <si>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</si>
  <si>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</si>
  <si>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</si>
  <si>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</si>
  <si>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</si>
  <si>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</si>
  <si>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</si>
  <si>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</si>
  <si>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</si>
  <si>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</si>
  <si>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</si>
  <si>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</si>
  <si>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</si>
  <si>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</si>
  <si>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</si>
  <si>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</si>
  <si>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</si>
  <si>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</si>
  <si>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</si>
  <si>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</si>
  <si>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</si>
  <si>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</si>
  <si>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</si>
  <si>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</si>
  <si>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</si>
  <si>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</si>
  <si>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</si>
  <si>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</si>
  <si>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</si>
  <si>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</si>
  <si>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</si>
  <si>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</si>
  <si>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</si>
  <si>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</si>
  <si>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</si>
  <si>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</si>
  <si>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</si>
  <si>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</si>
  <si>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</si>
  <si>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</si>
  <si>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</si>
  <si>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</si>
  <si>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</si>
  <si>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</si>
  <si>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</si>
  <si>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</si>
  <si>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</si>
  <si>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</si>
  <si>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</si>
  <si>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</si>
  <si>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</si>
  <si>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</si>
  <si>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</si>
  <si>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</si>
  <si>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</si>
  <si>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</si>
  <si>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</si>
  <si>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</si>
  <si>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</si>
  <si>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</si>
  <si>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</si>
  <si>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</si>
  <si>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</si>
  <si>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</si>
  <si>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</si>
  <si>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</si>
  <si>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</si>
  <si>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</si>
  <si>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</si>
  <si>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</si>
  <si>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</si>
  <si>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</si>
  <si>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</si>
  <si>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</si>
  <si>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</si>
  <si>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</si>
  <si>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</si>
  <si>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</si>
  <si>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</si>
  <si>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</si>
  <si>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</si>
  <si>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</si>
  <si>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</si>
  <si>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</si>
  <si>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</si>
  <si>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</si>
  <si>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</si>
  <si>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</si>
  <si>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</si>
  <si>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</si>
  <si>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</si>
  <si>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</si>
  <si>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</si>
  <si>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</si>
  <si>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</si>
  <si>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</si>
  <si>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</si>
  <si>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</si>
  <si>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</si>
  <si>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</si>
  <si>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</si>
  <si>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</si>
  <si>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</si>
  <si>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</si>
  <si>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</si>
  <si>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</si>
  <si>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</si>
  <si>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</si>
  <si>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</si>
  <si>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</si>
  <si>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</si>
  <si>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</si>
  <si>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</si>
  <si>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</si>
  <si>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</si>
  <si>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</si>
  <si>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</si>
  <si>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</si>
  <si>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</si>
  <si>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</si>
  <si>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</si>
  <si>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</si>
  <si>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</si>
  <si>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</si>
  <si>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</si>
  <si>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</si>
  <si>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</si>
  <si>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</si>
  <si>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</si>
  <si>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</si>
  <si>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</si>
  <si>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</si>
  <si>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</si>
  <si>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</si>
  <si>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</si>
  <si>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</si>
  <si>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</si>
  <si>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</si>
  <si>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</si>
  <si>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</si>
  <si>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</si>
  <si>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</si>
  <si>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</si>
  <si>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</si>
  <si>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</si>
  <si>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</si>
  <si>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</si>
  <si>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</si>
  <si>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</si>
  <si>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</si>
  <si>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</si>
  <si>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</si>
  <si>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</si>
  <si>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</si>
  <si>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</si>
  <si>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</si>
  <si>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</si>
  <si>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</si>
  <si>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</si>
  <si>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</si>
  <si>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</si>
  <si>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</si>
  <si>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</si>
  <si>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</si>
  <si>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</si>
  <si>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</si>
  <si>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</si>
  <si>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</si>
  <si>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</si>
  <si>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</si>
  <si>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</si>
  <si>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</si>
  <si>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</si>
  <si>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</si>
  <si>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</si>
  <si>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</si>
  <si>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</si>
  <si>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</si>
  <si>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</si>
  <si>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</si>
  <si>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</si>
  <si>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</si>
  <si>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</si>
  <si>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</si>
  <si>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</si>
  <si>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</si>
  <si>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</si>
  <si>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</si>
  <si>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</si>
  <si>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</si>
  <si>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</si>
  <si>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</si>
  <si>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</si>
  <si>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</si>
  <si>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</si>
  <si>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</si>
  <si>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</si>
  <si>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</si>
  <si>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</si>
  <si>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</si>
  <si>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</si>
  <si>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</si>
  <si>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</si>
  <si>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</si>
  <si>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</si>
  <si>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</si>
  <si>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</si>
  <si>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</si>
  <si>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</si>
  <si>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</si>
  <si>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</si>
  <si>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</si>
  <si>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</si>
  <si>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</si>
  <si>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</si>
  <si>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</si>
  <si>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</si>
  <si>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</si>
  <si>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</si>
  <si>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</si>
  <si>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</si>
  <si>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</si>
  <si>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</si>
  <si>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</si>
  <si>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</si>
  <si>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</si>
  <si>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</si>
  <si>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</si>
  <si>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</si>
  <si>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</si>
  <si>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</si>
  <si>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</si>
  <si>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</si>
  <si>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</si>
  <si>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</si>
  <si>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</si>
  <si>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</si>
  <si>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</si>
  <si>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</si>
  <si>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</si>
  <si>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</si>
  <si>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</si>
  <si>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</si>
  <si>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</si>
  <si>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</si>
  <si>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</si>
  <si>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</si>
  <si>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</si>
  <si>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</si>
  <si>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</si>
  <si>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</si>
  <si>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</si>
  <si>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</si>
  <si>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</si>
  <si>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</si>
  <si>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</si>
  <si>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</si>
  <si>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</si>
  <si>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</si>
  <si>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</si>
  <si>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motocyklový šport - bežné transfery</t>
  </si>
  <si>
    <t>DF 259/2025</t>
  </si>
  <si>
    <t>25009</t>
  </si>
  <si>
    <t>Auditor</t>
  </si>
  <si>
    <t>40711820</t>
  </si>
  <si>
    <t>Ing. Ľudovít Vician</t>
  </si>
  <si>
    <t>SLSP 7/2025</t>
  </si>
  <si>
    <t>Bankové poplatky</t>
  </si>
  <si>
    <t>00151653</t>
  </si>
  <si>
    <t>Slovenská sporiteľňa, a.s.</t>
  </si>
  <si>
    <t>DF 194/2025</t>
  </si>
  <si>
    <t>5250447</t>
  </si>
  <si>
    <t>Nájom kancelárskych preistorov 6/2025</t>
  </si>
  <si>
    <t>00317667</t>
  </si>
  <si>
    <t>Mesto Považská Bystrica</t>
  </si>
  <si>
    <t>62025</t>
  </si>
  <si>
    <t xml:space="preserve">Mzdové náklady </t>
  </si>
  <si>
    <t>Zamestnanec 15</t>
  </si>
  <si>
    <t>Zamestnanec 2</t>
  </si>
  <si>
    <t>3081388300</t>
  </si>
  <si>
    <t>Mzdové náklady - odvody</t>
  </si>
  <si>
    <t>35942436</t>
  </si>
  <si>
    <t>Dôvera zdravotná poisťovňa</t>
  </si>
  <si>
    <t>1001335874</t>
  </si>
  <si>
    <t>30807484</t>
  </si>
  <si>
    <t>Sociálna poisťovňa</t>
  </si>
  <si>
    <t>DF 234/2025</t>
  </si>
  <si>
    <t>5250505</t>
  </si>
  <si>
    <t>Prenájom kancelárskych priestorov 7/2025</t>
  </si>
  <si>
    <t>1100062025</t>
  </si>
  <si>
    <t>42499500</t>
  </si>
  <si>
    <t xml:space="preserve">Finančná správa </t>
  </si>
  <si>
    <t>Zamestnanec 1</t>
  </si>
  <si>
    <t>SLSP 8/2025</t>
  </si>
  <si>
    <t>72025</t>
  </si>
  <si>
    <t>Mzdové náklady</t>
  </si>
  <si>
    <t>d - Svitko Štefan</t>
  </si>
  <si>
    <t>d - Vaculík Martin</t>
  </si>
  <si>
    <t>2025</t>
  </si>
  <si>
    <t>Cestovné - 6-dňová motocyklová súťaž</t>
  </si>
  <si>
    <t>DF 252/2025</t>
  </si>
  <si>
    <t>25007</t>
  </si>
  <si>
    <t>Spracovanie účtovníctva</t>
  </si>
  <si>
    <t>DF 268/2025</t>
  </si>
  <si>
    <t>20250108</t>
  </si>
  <si>
    <t>Účtovníctvo P.B. sro</t>
  </si>
  <si>
    <t>Športová výstroj - komplet jazdecké dresy, nohavice 6x 1140, športová výstroj</t>
  </si>
  <si>
    <t>52074129</t>
  </si>
  <si>
    <t>Diamond Graphix sro</t>
  </si>
  <si>
    <t>DF 135/2025</t>
  </si>
  <si>
    <t>2025-0706</t>
  </si>
  <si>
    <t>Fédération Internationale de Motocycliste</t>
  </si>
  <si>
    <t>Licencia FIME PD 296</t>
  </si>
  <si>
    <t>Bučová Natália</t>
  </si>
  <si>
    <t>Dakar 2025 - cestovné 1000, náhradné diely a pneumatiky - 4000</t>
  </si>
  <si>
    <t>SLSP 6/2025</t>
  </si>
  <si>
    <t>Vaculík, Martin</t>
  </si>
  <si>
    <t>Svitko, Štefan</t>
  </si>
  <si>
    <t>Tréner - 3000€,Pneumatiky - 2000€</t>
  </si>
  <si>
    <t>Zamestnanec 3</t>
  </si>
  <si>
    <t>36284831</t>
  </si>
  <si>
    <t>Union zdravotná poisťovňa</t>
  </si>
  <si>
    <t>DF 233/2025</t>
  </si>
  <si>
    <t>1000099625</t>
  </si>
  <si>
    <t>MM SR + MSR CPM Brno 4.-6.7.2025, MM SR Junior Mini GP 2025 5.-6.7.2025 Slovakia Ring</t>
  </si>
  <si>
    <t>35774282</t>
  </si>
  <si>
    <t>Victory sport, spol sr.o.</t>
  </si>
  <si>
    <t>DF 172/2025</t>
  </si>
  <si>
    <t>20250022</t>
  </si>
  <si>
    <t>Tonery do tlačiarne - sekretariát SMF</t>
  </si>
  <si>
    <t>53595319</t>
  </si>
  <si>
    <t>Associations Sport Sevices s.r.o.</t>
  </si>
  <si>
    <t>SLSP 9/2025</t>
  </si>
  <si>
    <t>20258</t>
  </si>
  <si>
    <t>Mzdové náklady - tréner ŠR</t>
  </si>
  <si>
    <t>DF 290/2025</t>
  </si>
  <si>
    <t>20250114</t>
  </si>
  <si>
    <t>MM SR CPM Mládeže - 12.-13.9.2025, Dlhá -ubytovanie organizačný výbor a delegovaní činovníci - 8 ľudí</t>
  </si>
  <si>
    <t>56038020</t>
  </si>
  <si>
    <t>Mgr. Slavomíra Droběnová, PhD.</t>
  </si>
  <si>
    <t xml:space="preserve">DF 178/2025 </t>
  </si>
  <si>
    <t>2025-0825</t>
  </si>
  <si>
    <t>Licencia FIM pre jzadca PD</t>
  </si>
  <si>
    <t>Fédération Internationale de Motocyclisme</t>
  </si>
  <si>
    <t>Pneumatiky - 6000€, sportrebný materiál-lamely, náhradné diely - 4000€</t>
  </si>
  <si>
    <t>Sportrebný materiál-lamely, náhradné diely - 500€, Plochodrážny motocykel 3000€, chrániče 500€, oblečenie 500€, prilba 500€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</si>
</sst>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21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59" val="4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topLeftCell="A122" zoomScaleNormal="100" workbookViewId="0">
      <selection activeCell="B139" sqref="B139"/>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1690</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1341</v>
      </c>
      <c r="C11" s="205"/>
      <c r="D11" s="205"/>
    </row>
    <row r="12" spans="1:4" s="18" customFormat="1" ht="20.45" customHeight="1" x14ac:dyDescent="0.2">
      <c r="A12" s="304" t="s">
        <v>1360</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1361</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1342</v>
      </c>
    </row>
    <row r="32" spans="1:4" ht="12.6" customHeight="1" x14ac:dyDescent="0.2"/>
    <row r="33" spans="1:3" ht="15.75" customHeight="1" x14ac:dyDescent="0.2">
      <c r="A33" s="19" t="s">
        <v>1343</v>
      </c>
    </row>
    <row r="34" spans="1:3" ht="12.6" customHeight="1" x14ac:dyDescent="0.2"/>
    <row r="35" spans="1:3" ht="51" x14ac:dyDescent="0.2">
      <c r="A35" s="19" t="s">
        <v>1345</v>
      </c>
    </row>
    <row r="36" spans="1:3" ht="12" customHeight="1" x14ac:dyDescent="0.2"/>
    <row r="37" spans="1:3" ht="25.5" x14ac:dyDescent="0.2">
      <c r="A37" s="271" t="s">
        <v>1344</v>
      </c>
    </row>
    <row r="39" spans="1:3" ht="76.5" x14ac:dyDescent="0.2">
      <c r="A39" s="23" t="s">
        <v>1346</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1347</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1348</v>
      </c>
    </row>
    <row r="49" spans="1:1" ht="12" customHeight="1" x14ac:dyDescent="0.2"/>
    <row r="50" spans="1:1" ht="38.25" x14ac:dyDescent="0.2">
      <c r="A50" s="19" t="s">
        <v>1349</v>
      </c>
    </row>
    <row r="51" spans="1:1" ht="12.75" customHeight="1" x14ac:dyDescent="0.2"/>
    <row r="52" spans="1:1" ht="76.5" x14ac:dyDescent="0.2">
      <c r="A52" s="19" t="s">
        <v>1350</v>
      </c>
    </row>
    <row r="53" spans="1:1" ht="12.75" customHeight="1" x14ac:dyDescent="0.2"/>
    <row r="54" spans="1:1" ht="38.25" x14ac:dyDescent="0.2">
      <c r="A54" s="19" t="s">
        <v>1351</v>
      </c>
    </row>
    <row r="56" spans="1:1" x14ac:dyDescent="0.2">
      <c r="A56" s="19" t="s">
        <v>16</v>
      </c>
    </row>
    <row r="58" spans="1:1" x14ac:dyDescent="0.2">
      <c r="A58" s="19" t="s">
        <v>17</v>
      </c>
    </row>
    <row r="60" spans="1:1" ht="121.7" customHeight="1" x14ac:dyDescent="0.2">
      <c r="A60" s="23" t="s">
        <v>1352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1371</v>
      </c>
    </row>
    <row r="73" spans="1:1" ht="38.25" x14ac:dyDescent="0.2">
      <c r="A73" s="23" t="s">
        <v>1372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1362</v>
      </c>
    </row>
    <row r="96" spans="1:2" x14ac:dyDescent="0.2">
      <c r="A96" s="23"/>
    </row>
    <row r="97" spans="1:4" x14ac:dyDescent="0.2">
      <c r="A97" s="260" t="s">
        <v>40</v>
      </c>
    </row>
    <row r="98" spans="1:4" ht="68.45" customHeight="1" x14ac:dyDescent="0.2">
      <c r="A98" s="23" t="s">
        <v>1363</v>
      </c>
    </row>
    <row r="99" spans="1:4" x14ac:dyDescent="0.2">
      <c r="A99" s="23"/>
    </row>
    <row r="100" spans="1:4" x14ac:dyDescent="0.2">
      <c r="A100" s="260" t="s">
        <v>41</v>
      </c>
    </row>
    <row r="101" spans="1:4" ht="89.25" x14ac:dyDescent="0.2">
      <c r="A101" s="23" t="s">
        <v>1364</v>
      </c>
    </row>
    <row r="102" spans="1:4" x14ac:dyDescent="0.2">
      <c r="A102" s="23"/>
    </row>
    <row r="103" spans="1:4" x14ac:dyDescent="0.2">
      <c r="A103" s="297" t="s">
        <v>42</v>
      </c>
    </row>
    <row r="104" spans="1:4" ht="51" x14ac:dyDescent="0.2">
      <c r="A104" s="23" t="s">
        <v>1365</v>
      </c>
    </row>
    <row r="105" spans="1:4" x14ac:dyDescent="0.2">
      <c r="A105" s="23"/>
      <c r="B105" s="20" t="s">
        <v>43</v>
      </c>
    </row>
    <row r="106" spans="1:4" x14ac:dyDescent="0.2">
      <c r="A106" s="260" t="s">
        <v>44</v>
      </c>
    </row>
    <row r="107" spans="1:4" ht="71.25" customHeight="1" x14ac:dyDescent="0.2">
      <c r="A107" s="19" t="s">
        <v>1366</v>
      </c>
    </row>
    <row r="108" spans="1:4" ht="38.25" x14ac:dyDescent="0.2">
      <c r="A108" s="19" t="s">
        <v>1356</v>
      </c>
    </row>
    <row r="109" spans="1:4" ht="25.5" x14ac:dyDescent="0.2">
      <c r="A109" s="19" t="s">
        <v>45</v>
      </c>
    </row>
    <row r="110" spans="1:4" ht="10.5" customHeight="1" x14ac:dyDescent="0.2">
      <c r="D110" s="20" t="s">
        <v>43</v>
      </c>
    </row>
    <row r="111" spans="1:4" ht="99.75" customHeight="1" x14ac:dyDescent="0.2">
      <c r="A111" s="23" t="s">
        <v>1355</v>
      </c>
    </row>
    <row r="112" spans="1:4" ht="25.5" x14ac:dyDescent="0.2">
      <c r="A112" s="19" t="s">
        <v>1354</v>
      </c>
    </row>
    <row r="114" spans="1:2" ht="178.5" x14ac:dyDescent="0.2">
      <c r="A114" s="23" t="s">
        <v>1367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1368</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1357</v>
      </c>
    </row>
    <row r="133" spans="1:1" ht="61.5" customHeight="1" x14ac:dyDescent="0.2">
      <c r="A133" s="303" t="s">
        <v>1369</v>
      </c>
    </row>
    <row r="134" spans="1:1" x14ac:dyDescent="0.2">
      <c r="A134" s="260" t="s">
        <v>1370</v>
      </c>
    </row>
    <row r="135" spans="1:1" ht="102" x14ac:dyDescent="0.2">
      <c r="A135" s="303" t="s">
        <v>1358</v>
      </c>
    </row>
    <row r="136" spans="1:1" x14ac:dyDescent="0.2">
      <c r="A136"/>
    </row>
    <row r="137" spans="1:1" ht="71.45" customHeight="1" x14ac:dyDescent="0.2">
      <c r="A137" s="302" t="s">
        <v>1359</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Slovenská motocyklová federácia, Športovcov 340, Považská Bystrica, 017 01</v>
      </c>
      <c r="B1" s="368"/>
      <c r="C1" s="368"/>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
      <c r="E4" s="370"/>
      <c r="F4" s="370"/>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c r="N6" s="137" t="str">
        <f t="shared" si="0"/>
        <v>f - plnenie úloh verejného záujmu v športe</v>
      </c>
      <c r="O6" s="137" t="s">
        <v>349</v>
      </c>
      <c r="P6" s="137" t="str">
        <f>Spolu!B22</f>
        <v>plnenie úloh verejného záujmu v športe</v>
      </c>
    </row>
    <row r="7" spans="1:16" x14ac:dyDescent="0.2">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3" t="s">
        <v>1293</v>
      </c>
      <c r="C14" s="374"/>
      <c r="F14" s="313"/>
      <c r="N14" s="137" t="str">
        <f t="shared" si="0"/>
        <v xml:space="preserve">n - </v>
      </c>
      <c r="O14" s="137" t="s">
        <v>364</v>
      </c>
    </row>
    <row r="15" spans="1:16" ht="34.35" customHeight="1" x14ac:dyDescent="0.2">
      <c r="A15" s="139" t="s">
        <v>1294</v>
      </c>
      <c r="B15" s="373"/>
      <c r="C15" s="374"/>
      <c r="F15" s="376"/>
      <c r="N15" s="137" t="str">
        <f t="shared" si="0"/>
        <v xml:space="preserve">o - </v>
      </c>
      <c r="O15" s="137" t="s">
        <v>365</v>
      </c>
    </row>
    <row r="16" spans="1:16" x14ac:dyDescent="0.2">
      <c r="A16" s="139" t="s">
        <v>1278</v>
      </c>
      <c r="B16" s="142">
        <f>F8</f>
        <v>0</v>
      </c>
      <c r="C16" s="137"/>
      <c r="F16" s="376"/>
      <c r="N16" s="137" t="str">
        <f t="shared" si="0"/>
        <v xml:space="preserve">p - </v>
      </c>
      <c r="O16" s="137" t="s">
        <v>366</v>
      </c>
    </row>
    <row r="17" spans="1:16" ht="32.1" customHeight="1" x14ac:dyDescent="0.2">
      <c r="A17" s="139" t="s">
        <v>1281</v>
      </c>
      <c r="B17" s="142">
        <f>F9</f>
        <v>0</v>
      </c>
      <c r="C17" s="137"/>
      <c r="F17" s="376"/>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30813883</v>
      </c>
      <c r="F19" s="145" t="s">
        <v>1279</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5" t="s">
        <v>1286</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7" t="s">
        <v>1299</v>
      </c>
      <c r="B2" s="377"/>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11"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V3</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217" priority="2" stopIfTrue="1">
      <formula>$A78&lt;&gt;""</formula>
    </cfRule>
  </conditionalFormatting>
  <conditionalFormatting sqref="A8:I76 I78">
    <cfRule type="expression" dxfId="216" priority="7" stopIfTrue="1">
      <formula>$A8&lt;&gt;""</formula>
    </cfRule>
  </conditionalFormatting>
  <conditionalFormatting sqref="B78:H2888">
    <cfRule type="expression" dxfId="215" priority="3" stopIfTrue="1">
      <formula>$A78&lt;&gt;""</formula>
    </cfRule>
  </conditionalFormatting>
  <conditionalFormatting sqref="D2886:D2913">
    <cfRule type="expression" dxfId="214"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45930</v>
      </c>
      <c r="D1" s="26"/>
      <c r="G1" s="252">
        <v>45688</v>
      </c>
    </row>
    <row r="2" spans="1:7" ht="15" x14ac:dyDescent="0.25">
      <c r="A2" s="28"/>
      <c r="B2" s="28"/>
      <c r="G2" s="252">
        <v>45716</v>
      </c>
    </row>
    <row r="3" spans="1:7" ht="14.25" x14ac:dyDescent="0.2">
      <c r="A3" s="30" t="s">
        <v>312</v>
      </c>
      <c r="B3" s="326" t="str">
        <f>INDEX(Adr!B:B,Doklady!B102+1)</f>
        <v>Slovenská motocyklová federácia</v>
      </c>
      <c r="C3" s="326"/>
      <c r="D3" s="326"/>
      <c r="G3" s="252">
        <v>45747</v>
      </c>
    </row>
    <row r="4" spans="1:7" ht="14.25" x14ac:dyDescent="0.2">
      <c r="A4" s="30" t="s">
        <v>313</v>
      </c>
      <c r="B4" s="29" t="str">
        <f>RIGHT("0000"&amp;INDEX(Adr!A:A,Doklady!B102+1),8)</f>
        <v>30813883</v>
      </c>
      <c r="G4" s="252">
        <v>45777</v>
      </c>
    </row>
    <row r="5" spans="1:7" ht="14.25" x14ac:dyDescent="0.2">
      <c r="A5" s="30" t="s">
        <v>314</v>
      </c>
      <c r="B5" s="29" t="str">
        <f>INDEX(Adr!D:D,Doklady!B102+1)&amp;", "&amp;INDEX(Adr!E:E,Doklady!B102+1)</f>
        <v>Športovcov 340, Považská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88269</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88269</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5"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38" t="s">
        <v>329</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
      <c r="B3" s="160" t="s">
        <v>59</v>
      </c>
      <c r="C3" s="339" t="str">
        <f>INDEX(Adr!B2:B151,Doklady!B102)</f>
        <v>Slovenská motocyklová federácia</v>
      </c>
      <c r="D3" s="339"/>
      <c r="E3" s="339"/>
      <c r="F3" s="339"/>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30813883</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0" t="s">
        <v>334</v>
      </c>
      <c r="F9" s="341"/>
      <c r="J9" s="8"/>
      <c r="L9" s="118"/>
      <c r="M9" s="118"/>
      <c r="N9" s="118"/>
      <c r="O9" s="118"/>
      <c r="P9" s="118"/>
      <c r="Q9" s="118"/>
      <c r="R9" s="118"/>
      <c r="S9" s="118"/>
    </row>
    <row r="10" spans="1:26" ht="18" x14ac:dyDescent="0.25">
      <c r="A10" s="69" t="s">
        <v>317</v>
      </c>
      <c r="B10" s="70" t="s">
        <v>318</v>
      </c>
      <c r="C10" s="126">
        <f>SUMIF(FP!J:J,Doklady!$B$1&amp;A10,FP!D:D)</f>
        <v>0</v>
      </c>
      <c r="D10" s="126">
        <f>C10-E10</f>
        <v>0</v>
      </c>
      <c r="E10" s="331">
        <f>SUMIF(K:K,A10,I:I)</f>
        <v>0</v>
      </c>
      <c r="F10" s="332"/>
      <c r="L10" s="120" t="s">
        <v>335</v>
      </c>
      <c r="M10" s="118"/>
      <c r="N10" s="118"/>
      <c r="O10" s="118"/>
      <c r="P10" s="118"/>
      <c r="Q10" s="118"/>
      <c r="R10" s="118"/>
      <c r="S10" s="118"/>
    </row>
    <row r="11" spans="1:26" ht="18" x14ac:dyDescent="0.25">
      <c r="A11" s="69" t="s">
        <v>319</v>
      </c>
      <c r="B11" s="70" t="s">
        <v>320</v>
      </c>
      <c r="C11" s="126">
        <f>SUMIF(FP!J:J,Doklady!$B$1&amp;A11,FP!D:D)</f>
        <v>88269</v>
      </c>
      <c r="D11" s="126">
        <f>+C11-E11</f>
        <v>18709.489999999991</v>
      </c>
      <c r="E11" s="342">
        <f>+I39-I42+I44-I47</f>
        <v>69559.510000000009</v>
      </c>
      <c r="F11" s="343"/>
      <c r="J11" s="176"/>
      <c r="L11" s="161" t="str">
        <f>L41</f>
        <v>a - motocyklový šport - bežné transfery</v>
      </c>
      <c r="M11" s="118"/>
      <c r="N11" s="118"/>
      <c r="O11" s="118"/>
      <c r="P11" s="118"/>
      <c r="Q11" s="118"/>
      <c r="R11" s="118"/>
      <c r="S11" s="118"/>
    </row>
    <row r="12" spans="1:26" ht="18" x14ac:dyDescent="0.25">
      <c r="A12" s="69" t="s">
        <v>321</v>
      </c>
      <c r="B12" s="70" t="s">
        <v>322</v>
      </c>
      <c r="C12" s="126">
        <f>SUMIF(FP!J:J,Doklady!$B$1&amp;A12,FP!D:D)</f>
        <v>55000</v>
      </c>
      <c r="D12" s="126">
        <f>C12-E12</f>
        <v>25000</v>
      </c>
      <c r="E12" s="331">
        <f>SUMIF(K:K,A12,I:I)</f>
        <v>30000</v>
      </c>
      <c r="F12" s="332"/>
      <c r="J12" s="177"/>
      <c r="L12" s="161" t="str">
        <f>L42</f>
        <v>a - motocyklový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1" t="s">
        <v>337</v>
      </c>
      <c r="C16" s="352"/>
      <c r="D16" s="352"/>
      <c r="E16" s="352"/>
      <c r="F16" s="352"/>
      <c r="G16" s="352"/>
      <c r="H16" s="35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6" t="s">
        <v>340</v>
      </c>
      <c r="C17" s="346"/>
      <c r="D17" s="346"/>
      <c r="E17" s="346"/>
      <c r="F17" s="346"/>
      <c r="G17" s="346"/>
      <c r="H17" s="346"/>
      <c r="I17" s="73">
        <f>SUMIF(FP!I:I,Doklady!$B$1&amp;A17,FP!D:D)</f>
        <v>88269</v>
      </c>
      <c r="T17" s="86"/>
    </row>
    <row r="18" spans="1:20" x14ac:dyDescent="0.2">
      <c r="A18" s="135" t="s">
        <v>341</v>
      </c>
      <c r="B18" s="346" t="s">
        <v>342</v>
      </c>
      <c r="C18" s="346"/>
      <c r="D18" s="346"/>
      <c r="E18" s="346"/>
      <c r="F18" s="346"/>
      <c r="G18" s="346"/>
      <c r="H18" s="346"/>
      <c r="I18" s="73">
        <f>SUMIF(FP!I:I,Doklady!$B$1&amp;A18,FP!D:D)</f>
        <v>0</v>
      </c>
    </row>
    <row r="19" spans="1:20" x14ac:dyDescent="0.2">
      <c r="A19" s="115" t="s">
        <v>343</v>
      </c>
      <c r="B19" s="346" t="s">
        <v>344</v>
      </c>
      <c r="C19" s="346"/>
      <c r="D19" s="346"/>
      <c r="E19" s="346"/>
      <c r="F19" s="346"/>
      <c r="G19" s="346"/>
      <c r="H19" s="346"/>
      <c r="I19" s="73">
        <f>SUMIF(FP!I:I,Doklady!$B$1&amp;A19,FP!D:D)</f>
        <v>0</v>
      </c>
    </row>
    <row r="20" spans="1:20" x14ac:dyDescent="0.2">
      <c r="A20" s="135" t="s">
        <v>345</v>
      </c>
      <c r="B20" s="335" t="s">
        <v>346</v>
      </c>
      <c r="C20" s="336"/>
      <c r="D20" s="336"/>
      <c r="E20" s="336"/>
      <c r="F20" s="336"/>
      <c r="G20" s="336"/>
      <c r="H20" s="337"/>
      <c r="I20" s="73">
        <f>SUMIF(FP!I:I,Doklady!$B$1&amp;A20,FP!D:D)</f>
        <v>55000</v>
      </c>
      <c r="T20" s="86"/>
    </row>
    <row r="21" spans="1:20" x14ac:dyDescent="0.2">
      <c r="A21" s="115" t="s">
        <v>347</v>
      </c>
      <c r="B21" s="335" t="s">
        <v>348</v>
      </c>
      <c r="C21" s="336"/>
      <c r="D21" s="336"/>
      <c r="E21" s="336"/>
      <c r="F21" s="336"/>
      <c r="G21" s="336"/>
      <c r="H21" s="337"/>
      <c r="I21" s="73">
        <f>SUMIF(FP!I:I,Doklady!$B$1&amp;A21,FP!D:D)</f>
        <v>0</v>
      </c>
      <c r="T21" s="86"/>
    </row>
    <row r="22" spans="1:20" x14ac:dyDescent="0.2">
      <c r="A22" s="135" t="s">
        <v>349</v>
      </c>
      <c r="B22" s="354" t="s">
        <v>350</v>
      </c>
      <c r="C22" s="355"/>
      <c r="D22" s="355"/>
      <c r="E22" s="355"/>
      <c r="F22" s="355"/>
      <c r="G22" s="355"/>
      <c r="H22" s="356"/>
      <c r="I22" s="73">
        <f>SUMIF(FP!I:I,Doklady!$B$1&amp;A22,FP!D:D)</f>
        <v>0</v>
      </c>
      <c r="T22" s="86"/>
    </row>
    <row r="23" spans="1:20" x14ac:dyDescent="0.2">
      <c r="A23" s="115" t="s">
        <v>351</v>
      </c>
      <c r="B23" s="335" t="s">
        <v>352</v>
      </c>
      <c r="C23" s="336"/>
      <c r="D23" s="336"/>
      <c r="E23" s="336"/>
      <c r="F23" s="336"/>
      <c r="G23" s="336"/>
      <c r="H23" s="337"/>
      <c r="I23" s="73">
        <f>SUMIF(FP!I:I,Doklady!$B$1&amp;A23,FP!D:D)</f>
        <v>0</v>
      </c>
      <c r="T23" s="86"/>
    </row>
    <row r="24" spans="1:20" x14ac:dyDescent="0.2">
      <c r="A24" s="135" t="s">
        <v>353</v>
      </c>
      <c r="B24" s="335" t="s">
        <v>354</v>
      </c>
      <c r="C24" s="336"/>
      <c r="D24" s="336"/>
      <c r="E24" s="336"/>
      <c r="F24" s="336"/>
      <c r="G24" s="336"/>
      <c r="H24" s="337"/>
      <c r="I24" s="73">
        <f>SUMIF(FP!I:I,Doklady!$B$1&amp;A24,FP!D:D)</f>
        <v>0</v>
      </c>
      <c r="T24" s="86"/>
    </row>
    <row r="25" spans="1:20" x14ac:dyDescent="0.2">
      <c r="A25" s="115" t="s">
        <v>355</v>
      </c>
      <c r="B25" s="347" t="s">
        <v>2282</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motocyklový šport</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17653.8</v>
      </c>
      <c r="D39" s="78">
        <f>I39*0.2</f>
        <v>17653.8</v>
      </c>
      <c r="E39" s="78">
        <f>I39*0.25</f>
        <v>22067.25</v>
      </c>
      <c r="F39" s="78">
        <f>+I39*0.15</f>
        <v>13240.35</v>
      </c>
      <c r="G39" s="78">
        <f>+MAX(I39-C39-D39-E39-F39-H39,0)</f>
        <v>17653.799999999996</v>
      </c>
      <c r="H39" s="78">
        <f>+IFERROR(VLOOKUP(K40&amp;" - kapitálové transfery",B$53:C$90,2,0),0)</f>
        <v>0</v>
      </c>
      <c r="I39" s="73">
        <f>SUMIF(FP!K:K,K40,FP!D:D)</f>
        <v>88269</v>
      </c>
      <c r="L39" s="84">
        <f>COUNTIF(FP!N:N,Doklady!B1&amp;"aK")</f>
        <v>0</v>
      </c>
      <c r="T39" s="86"/>
    </row>
    <row r="40" spans="1:21" x14ac:dyDescent="0.2">
      <c r="A40" s="115" t="s">
        <v>339</v>
      </c>
      <c r="B40" s="116" t="s">
        <v>373</v>
      </c>
      <c r="C40" s="78">
        <f>DSUM(Doklady!A103:J10000,"GGG",Spolu!L40:M42)</f>
        <v>210</v>
      </c>
      <c r="D40" s="78">
        <f>DSUM(Doklady!A103:J10000,"GGG",Spolu!N40:O42)</f>
        <v>4020.9300000000003</v>
      </c>
      <c r="E40" s="78">
        <f>DSUM(Doklady!A103:J10000,"GGG",Spolu!P40:Q42)</f>
        <v>1573.87</v>
      </c>
      <c r="F40" s="78">
        <f>DSUM(Doklady!A103:J10000,"GGG",Spolu!R40:S42)</f>
        <v>12904.689999999999</v>
      </c>
      <c r="G40" s="78">
        <f>DSUM(Doklady!A103:J10000,"GGG",Spolu!T40:U42)-H40</f>
        <v>0</v>
      </c>
      <c r="H40" s="78">
        <f>+IFERROR(VLOOKUP(K40&amp;" - kapitálové transfery",B$53:D$90,3,0),0)</f>
        <v>0</v>
      </c>
      <c r="I40" s="73">
        <f>+C40+D40+E40+F40+G40+H40</f>
        <v>18709.489999999998</v>
      </c>
      <c r="J40" s="218" t="str">
        <f>+K45</f>
        <v>.</v>
      </c>
      <c r="K40" s="218" t="str">
        <f>IF(L38&gt;0,INDEX(FP!K:K,Doklady!B2),".")</f>
        <v>motocyklový šport</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17443.8</v>
      </c>
      <c r="D41" s="78">
        <f>MAX(D39-D40,0)</f>
        <v>13632.869999999999</v>
      </c>
      <c r="E41" s="78">
        <f>MAX(E39-E40,0)</f>
        <v>20493.38</v>
      </c>
      <c r="F41" s="78">
        <f>MIN(I39,MAX(-F39+F40,0))</f>
        <v>0</v>
      </c>
      <c r="G41" s="78">
        <f>MIN(J39,MAX(-G39+G40+MIN(F40-F39,0),0))</f>
        <v>0</v>
      </c>
      <c r="H41" s="78">
        <f>MAX(H39-H40,0)</f>
        <v>0</v>
      </c>
      <c r="I41" s="124">
        <f>+I39-I42</f>
        <v>69559.510000000009</v>
      </c>
      <c r="J41" s="219">
        <f>+K46</f>
        <v>0</v>
      </c>
      <c r="K41" s="219">
        <f>+I41-H41</f>
        <v>69559.510000000009</v>
      </c>
      <c r="L41" s="161" t="str">
        <f>IF(L38&gt;0,"a - "&amp;INDEX(FP!C:C,Doklady!B2),2)</f>
        <v>a - motocyklový šport - bežné transfery</v>
      </c>
      <c r="M41" s="120">
        <v>1</v>
      </c>
      <c r="N41" s="161" t="str">
        <f>+L41</f>
        <v>a - motocyklový šport - bežné transfery</v>
      </c>
      <c r="O41" s="120">
        <v>2</v>
      </c>
      <c r="P41" s="161" t="str">
        <f>+L41</f>
        <v>a - motocyklový šport - bežné transfery</v>
      </c>
      <c r="Q41" s="120">
        <v>3</v>
      </c>
      <c r="R41" s="161" t="str">
        <f>+L41</f>
        <v>a - motocyklový šport - bežné transfery</v>
      </c>
      <c r="S41" s="120">
        <v>4</v>
      </c>
      <c r="T41" s="161" t="str">
        <f>+L41</f>
        <v>a - motocyklový šport - bežné transfery</v>
      </c>
      <c r="U41" s="120">
        <v>5</v>
      </c>
    </row>
    <row r="42" spans="1:21" ht="10.5" customHeight="1" x14ac:dyDescent="0.2">
      <c r="A42" s="115" t="s">
        <v>339</v>
      </c>
      <c r="B42" s="116" t="s">
        <v>376</v>
      </c>
      <c r="C42" s="73">
        <f>+C40</f>
        <v>210</v>
      </c>
      <c r="D42" s="216">
        <f>+D40</f>
        <v>4020.9300000000003</v>
      </c>
      <c r="E42" s="216">
        <f>+E40</f>
        <v>1573.87</v>
      </c>
      <c r="F42" s="216">
        <f>+MIN(F39:F40)</f>
        <v>12904.689999999999</v>
      </c>
      <c r="G42" s="216">
        <f>+MIN(G39+MAX(F39-F40,0)-MAX(E40-E39,0)-MAX(D40-D39,0)-MAX(C40-C39,0),G40)</f>
        <v>0</v>
      </c>
      <c r="H42" s="216">
        <f>+MIN(H39:H40)</f>
        <v>0</v>
      </c>
      <c r="I42" s="73">
        <f>+C42+D42+E42+MIN(F39:F40)+G42+H42</f>
        <v>18709.489999999998</v>
      </c>
      <c r="J42" s="219">
        <f>+K47</f>
        <v>0</v>
      </c>
      <c r="K42" s="219">
        <f>+I42-H42</f>
        <v>18709.489999999998</v>
      </c>
      <c r="L42" s="161" t="str">
        <f>+SUBSTITUTE(L41,"bežné","kapitálové")</f>
        <v>a - motocyklový šport - kapitálové transfery</v>
      </c>
      <c r="M42" s="120">
        <v>1</v>
      </c>
      <c r="N42" s="161" t="str">
        <f>+L42</f>
        <v>a - motocyklový šport - kapitálové transfery</v>
      </c>
      <c r="O42" s="120">
        <v>2</v>
      </c>
      <c r="P42" s="161" t="str">
        <f>+L42</f>
        <v>a - motocyklový šport - kapitálové transfery</v>
      </c>
      <c r="Q42" s="120">
        <v>3</v>
      </c>
      <c r="R42" s="161" t="str">
        <f>+L42</f>
        <v>a - motocyklový šport - kapitálové transfery</v>
      </c>
      <c r="S42" s="120">
        <v>4</v>
      </c>
      <c r="T42" s="161" t="str">
        <f>+L42</f>
        <v>a - motocyklový šport - kapitálové transfery</v>
      </c>
      <c r="U42" s="120">
        <v>5</v>
      </c>
    </row>
    <row r="43" spans="1:21" ht="33.7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motocyklový šport - bežné transfery</v>
      </c>
      <c r="C53" s="73">
        <f>IF(A53&lt;&gt;"",INDEX(FP!D:D,Doklady!B$2+(ROW()-53)),"")</f>
        <v>88269</v>
      </c>
      <c r="D53" s="73">
        <f>IF(A53&lt;&gt;"",Doklady!I1-Doklady!J1,"")</f>
        <v>18709.489999999998</v>
      </c>
      <c r="E53" s="73">
        <f>IF(A53&lt;&gt;"",MIN(D53,C53)*Doklady!C1/(1-Doklady!C1),"")</f>
        <v>0</v>
      </c>
      <c r="F53" s="71">
        <f>IF(A53&lt;&gt;"",Doklady!J1,"")</f>
        <v>0</v>
      </c>
      <c r="G53" s="73">
        <f>+IFERROR(HLOOKUP(IF(RIGHT(B53,15)="bežné transfery",LEFT(B53,LEN(B53)-18),0),$J$40:$K$42,3,0),MIN(C53,D53))</f>
        <v>18709.489999999998</v>
      </c>
      <c r="H53" s="71"/>
      <c r="I53" s="73">
        <f>IF(A53&lt;&gt;"",MAX(IF(G53&lt;C53,C53-G53,0)+IF(F53&lt;E53,E53-F53,0),0),0)</f>
        <v>69559.510000000009</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Svitko Štefan</v>
      </c>
      <c r="C54" s="73">
        <f>IF(A54&lt;&gt;"",INDEX(FP!D:D,Doklady!B$2+(ROW()-53)),"")</f>
        <v>20000</v>
      </c>
      <c r="D54" s="73">
        <f>IF(A54&lt;&gt;"",Doklady!I2-Doklady!J2,"")</f>
        <v>5000</v>
      </c>
      <c r="E54" s="73">
        <f>IF(A54&lt;&gt;"",MIN(D54,C54)*Doklady!C2/(1-Doklady!C2),"")</f>
        <v>0</v>
      </c>
      <c r="F54" s="71">
        <f>IF(A54&lt;&gt;"",Doklady!J2,"")</f>
        <v>0</v>
      </c>
      <c r="G54" s="73">
        <f t="shared" ref="G54:G117" si="0">+IFERROR(HLOOKUP(IF(RIGHT(B54,15)="bežné transfery",LEFT(B54,LEN(B54)-18),0),$J$40:$K$42,3,0),MIN(C54,D54))</f>
        <v>5000</v>
      </c>
      <c r="H54" s="71"/>
      <c r="I54" s="73">
        <f t="shared" ref="I54:I117" si="1">IF(A54&lt;&gt;"",MAX(IF(G54&lt;C54,C54-G54,0)+IF(F54&lt;E54,E54-F54,0),0),0)</f>
        <v>15000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Vaculík Martin</v>
      </c>
      <c r="C55" s="73">
        <f>IF(A55&lt;&gt;"",INDEX(FP!D:D,Doklady!B$2+(ROW()-53)),"")</f>
        <v>35000</v>
      </c>
      <c r="D55" s="73">
        <f>IF(A55&lt;&gt;"",Doklady!I3-Doklady!J3,"")</f>
        <v>20000</v>
      </c>
      <c r="E55" s="73">
        <f>IF(A55&lt;&gt;"",MIN(D55,C55)*Doklady!C3/(1-Doklady!C3),"")</f>
        <v>0</v>
      </c>
      <c r="F55" s="71">
        <f>IF(A55&lt;&gt;"",Doklady!J3,"")</f>
        <v>0</v>
      </c>
      <c r="G55" s="73">
        <f t="shared" si="0"/>
        <v>20000</v>
      </c>
      <c r="H55" s="71"/>
      <c r="I55" s="73">
        <f t="shared" si="1"/>
        <v>15000</v>
      </c>
      <c r="J55" s="84" t="str">
        <f t="shared" si="2"/>
        <v/>
      </c>
      <c r="K55" s="84" t="str">
        <f>Doklady!F3</f>
        <v>026 03</v>
      </c>
      <c r="L55" s="84" t="str">
        <f>IF(A55&lt;&gt;"",INDEX(FP!H:H,Doklady!B$2+(ROW()-52)),"")</f>
        <v>B</v>
      </c>
      <c r="M55" s="84" t="str">
        <f t="shared" si="3"/>
        <v>026 03B</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143269</v>
      </c>
      <c r="D130" s="228">
        <f t="shared" ref="D130:I130" si="9">SUM(D53:D129)</f>
        <v>43709.49</v>
      </c>
      <c r="E130" s="228">
        <f t="shared" si="9"/>
        <v>0</v>
      </c>
      <c r="F130" s="228">
        <f t="shared" si="9"/>
        <v>0</v>
      </c>
      <c r="G130" s="228">
        <f t="shared" si="9"/>
        <v>43709.49</v>
      </c>
      <c r="H130" s="228">
        <f t="shared" si="9"/>
        <v>0</v>
      </c>
      <c r="I130" s="228">
        <f t="shared" si="9"/>
        <v>99559.510000000009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50"/>
      <c r="E140" s="350"/>
      <c r="F140" s="350"/>
      <c r="G140" s="350"/>
      <c r="H140" s="350"/>
      <c r="I140" s="350"/>
      <c r="J140" s="85"/>
    </row>
    <row r="141" spans="1:26" ht="68.25" customHeight="1" x14ac:dyDescent="0.2">
      <c r="A141" s="9"/>
      <c r="B141" s="283" t="s">
        <v>393</v>
      </c>
      <c r="C141" s="214"/>
      <c r="D141" s="330" t="s">
        <v>394</v>
      </c>
      <c r="E141" s="330"/>
      <c r="F141" s="330"/>
      <c r="G141" s="330"/>
      <c r="H141" s="330"/>
      <c r="I141" s="330"/>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213" priority="43" stopIfTrue="1" operator="lessThanOrEqual">
      <formula>0</formula>
    </cfRule>
    <cfRule type="cellIs" dxfId="212" priority="44" stopIfTrue="1" operator="greaterThan">
      <formula>0</formula>
    </cfRule>
  </conditionalFormatting>
  <conditionalFormatting sqref="D53:D129">
    <cfRule type="expression" dxfId="211" priority="31" stopIfTrue="1">
      <formula>$C53=$D53</formula>
    </cfRule>
    <cfRule type="expression" dxfId="210" priority="33" stopIfTrue="1">
      <formula>$C53&lt;&gt;$D53</formula>
    </cfRule>
  </conditionalFormatting>
  <conditionalFormatting sqref="E9:F9">
    <cfRule type="expression" dxfId="209" priority="38" stopIfTrue="1">
      <formula>SUM($E$10:$F$14)&gt;0</formula>
    </cfRule>
  </conditionalFormatting>
  <conditionalFormatting sqref="G53:G129">
    <cfRule type="expression" dxfId="208" priority="13" stopIfTrue="1">
      <formula>$C53=$G53</formula>
    </cfRule>
    <cfRule type="expression" dxfId="207" priority="14" stopIfTrue="1">
      <formula>$C53&lt;&gt;$G53</formula>
    </cfRule>
  </conditionalFormatting>
  <conditionalFormatting sqref="I42">
    <cfRule type="cellIs" dxfId="206" priority="1" stopIfTrue="1" operator="greaterThan">
      <formula>0</formula>
    </cfRule>
  </conditionalFormatting>
  <conditionalFormatting sqref="I47">
    <cfRule type="cellIs" dxfId="205" priority="15" stopIfTrue="1" operator="greaterThan">
      <formula>0</formula>
    </cfRule>
  </conditionalFormatting>
  <conditionalFormatting sqref="I53:I129">
    <cfRule type="cellIs" dxfId="204" priority="40" stopIfTrue="1" operator="equal">
      <formula>0</formula>
    </cfRule>
    <cfRule type="cellIs" dxfId="20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09" zoomScaleNormal="100" workbookViewId="0">
      <selection activeCell="G142" sqref="G14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motocyklový šport - bežné transfery</v>
      </c>
      <c r="B1" s="232" t="str">
        <f>INDEX(Adr!A:A,B102+1)</f>
        <v>30813883</v>
      </c>
      <c r="C1" s="233">
        <f>IF(ROW()&lt;=B$3,INDEX(FP!E:E,B$2+ROW()-1),"")</f>
        <v>0</v>
      </c>
      <c r="D1" s="234" t="str">
        <f>IF(ROW()&lt;=B$3,INDEX(FP!F:F,B$2+ROW()-1),"")</f>
        <v>a</v>
      </c>
      <c r="E1" s="234"/>
      <c r="F1" s="234" t="str">
        <f>IF(ROW()&lt;=B$3,INDEX(FP!G:G,B$2+ROW()-1),"")</f>
        <v>026 02</v>
      </c>
      <c r="G1" s="234"/>
      <c r="H1" s="235" t="str">
        <f>IF(ROW()&lt;=B$3,INDEX(FP!C:C,B$2+ROW()-1),"")</f>
        <v>motocyklový šport - bežné transfery</v>
      </c>
      <c r="I1" s="236">
        <f t="shared" ref="I1:I6" si="0">IF(ROW()&lt;=B$3,SUMIF(A$107:A$10042,A1,I$107:I$10042),"")</f>
        <v>18709.489999999998</v>
      </c>
      <c r="J1" s="236">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Svitko Štefan</v>
      </c>
      <c r="B2" s="237">
        <f>MATCH(B1,FP!A:A,0)</f>
        <v>137</v>
      </c>
      <c r="C2" s="233">
        <f>IF(ROW()&lt;=B$3,INDEX(FP!E:E,B$2+ROW()-1),"")</f>
        <v>0</v>
      </c>
      <c r="D2" s="234" t="str">
        <f>IF(ROW()&lt;=B$3,INDEX(FP!F:F,B$2+ROW()-1),"")</f>
        <v>d</v>
      </c>
      <c r="E2" s="234"/>
      <c r="F2" s="234" t="str">
        <f>IF(ROW()&lt;=B$3,INDEX(FP!G:G,B$2+ROW()-1),"")</f>
        <v>026 03</v>
      </c>
      <c r="G2" s="234"/>
      <c r="H2" s="235" t="str">
        <f>IF(ROW()&lt;=B$3,INDEX(FP!C:C,B$2+ROW()-1),"")</f>
        <v>Svitko Štefan</v>
      </c>
      <c r="I2" s="236">
        <f t="shared" si="0"/>
        <v>5000</v>
      </c>
      <c r="J2" s="236">
        <f t="shared" si="1"/>
        <v>0</v>
      </c>
      <c r="K2" s="110" t="str">
        <f>$A2</f>
        <v>d - Svitko Štefan</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Vaculík Martin</v>
      </c>
      <c r="B3" s="238">
        <f>COUNTIF(FP!A:A,Doklady!B1)</f>
        <v>3</v>
      </c>
      <c r="C3" s="233">
        <f>IF(ROW()&lt;=B$3,INDEX(FP!E:E,B$2+ROW()-1),"")</f>
        <v>0</v>
      </c>
      <c r="D3" s="234" t="str">
        <f>IF(ROW()&lt;=B$3,INDEX(FP!F:F,B$2+ROW()-1),"")</f>
        <v>d</v>
      </c>
      <c r="E3" s="234"/>
      <c r="F3" s="234" t="str">
        <f>IF(ROW()&lt;=B$3,INDEX(FP!G:G,B$2+ROW()-1),"")</f>
        <v>026 03</v>
      </c>
      <c r="G3" s="234"/>
      <c r="H3" s="235" t="str">
        <f>IF(ROW()&lt;=B$3,INDEX(FP!C:C,B$2+ROW()-1),"")</f>
        <v>Vaculík Martin</v>
      </c>
      <c r="I3" s="236">
        <f t="shared" si="0"/>
        <v>20000</v>
      </c>
      <c r="J3" s="236">
        <f t="shared" si="1"/>
        <v>0</v>
      </c>
      <c r="K3" s="110" t="str">
        <f t="shared" ref="K3:K66" si="2">$A3</f>
        <v>d - Vaculík Martin</v>
      </c>
      <c r="L3" s="101">
        <v>99</v>
      </c>
      <c r="M3" s="99" t="str">
        <f>$A2</f>
        <v>d - Svitko Štefan</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61" t="s">
        <v>329</v>
      </c>
      <c r="B100" s="361"/>
      <c r="C100" s="361"/>
      <c r="D100" s="361"/>
      <c r="E100" s="361"/>
      <c r="F100" s="361"/>
      <c r="G100" s="361"/>
      <c r="H100" s="361"/>
      <c r="I100" s="363" t="s">
        <v>2271</v>
      </c>
      <c r="J100" s="363"/>
      <c r="K100" s="89"/>
    </row>
    <row r="101" spans="1:25" ht="15.75" x14ac:dyDescent="0.25">
      <c r="A101" s="361"/>
      <c r="B101" s="361"/>
      <c r="C101" s="361"/>
      <c r="D101" s="361"/>
      <c r="E101" s="361"/>
      <c r="F101" s="361"/>
      <c r="G101" s="361"/>
      <c r="H101" s="361"/>
      <c r="I101" s="362">
        <v>45887</v>
      </c>
      <c r="J101" s="362"/>
    </row>
    <row r="102" spans="1:25" ht="14.25" x14ac:dyDescent="0.2">
      <c r="A102" s="249" t="s">
        <v>399</v>
      </c>
      <c r="B102" s="250">
        <v>59</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2293</v>
      </c>
      <c r="B107" s="14" t="s">
        <v>2294</v>
      </c>
      <c r="C107" s="14" t="s">
        <v>2295</v>
      </c>
      <c r="D107" s="16">
        <v>45869</v>
      </c>
      <c r="E107" s="16"/>
      <c r="F107" s="14" t="s">
        <v>2296</v>
      </c>
      <c r="G107" s="14" t="s">
        <v>2297</v>
      </c>
      <c r="H107" s="14" t="s">
        <v>2298</v>
      </c>
      <c r="I107" s="15">
        <v>1000</v>
      </c>
      <c r="J107" s="77">
        <v>4</v>
      </c>
      <c r="K107" s="92"/>
    </row>
    <row r="108" spans="1:25" ht="12.75" x14ac:dyDescent="0.2">
      <c r="A108" s="14" t="s">
        <v>2293</v>
      </c>
      <c r="B108" s="14" t="s">
        <v>2299</v>
      </c>
      <c r="C108" s="14"/>
      <c r="D108" s="16">
        <v>45869</v>
      </c>
      <c r="E108" s="16"/>
      <c r="F108" s="14" t="s">
        <v>2300</v>
      </c>
      <c r="G108" s="14" t="s">
        <v>2301</v>
      </c>
      <c r="H108" s="14" t="s">
        <v>2302</v>
      </c>
      <c r="I108" s="15">
        <v>8.9</v>
      </c>
      <c r="J108" s="77">
        <v>4</v>
      </c>
      <c r="K108" s="92"/>
    </row>
    <row r="109" spans="1:25" ht="12.75" x14ac:dyDescent="0.2">
      <c r="A109" s="14" t="s">
        <v>2293</v>
      </c>
      <c r="B109" s="14" t="s">
        <v>2303</v>
      </c>
      <c r="C109" s="14" t="s">
        <v>2304</v>
      </c>
      <c r="D109" s="16">
        <v>45854</v>
      </c>
      <c r="E109" s="16"/>
      <c r="F109" s="14" t="s">
        <v>2305</v>
      </c>
      <c r="G109" s="14" t="s">
        <v>2306</v>
      </c>
      <c r="H109" s="14" t="s">
        <v>2307</v>
      </c>
      <c r="I109" s="15">
        <v>312.86</v>
      </c>
      <c r="J109" s="77">
        <v>4</v>
      </c>
      <c r="K109" s="92"/>
    </row>
    <row r="110" spans="1:25" ht="12.75" x14ac:dyDescent="0.2">
      <c r="A110" s="14" t="s">
        <v>2293</v>
      </c>
      <c r="B110" s="14" t="s">
        <v>2299</v>
      </c>
      <c r="C110" s="14" t="s">
        <v>2308</v>
      </c>
      <c r="D110" s="16">
        <v>45853</v>
      </c>
      <c r="E110" s="16"/>
      <c r="F110" s="14" t="s">
        <v>2309</v>
      </c>
      <c r="G110" s="14"/>
      <c r="H110" s="14" t="s">
        <v>2310</v>
      </c>
      <c r="I110" s="15">
        <v>473.04</v>
      </c>
      <c r="J110" s="77">
        <v>4</v>
      </c>
      <c r="K110" s="92"/>
    </row>
    <row r="111" spans="1:25" ht="12.75" x14ac:dyDescent="0.2">
      <c r="A111" s="14" t="s">
        <v>2293</v>
      </c>
      <c r="B111" s="14" t="s">
        <v>2299</v>
      </c>
      <c r="C111" s="14" t="s">
        <v>2308</v>
      </c>
      <c r="D111" s="16">
        <v>45853</v>
      </c>
      <c r="E111" s="16"/>
      <c r="F111" s="14" t="s">
        <v>2309</v>
      </c>
      <c r="G111" s="14"/>
      <c r="H111" s="14" t="s">
        <v>2311</v>
      </c>
      <c r="I111" s="15">
        <v>1141.6099999999999</v>
      </c>
      <c r="J111" s="77">
        <v>4</v>
      </c>
      <c r="K111" s="92"/>
    </row>
    <row r="112" spans="1:25" ht="12.75" x14ac:dyDescent="0.2">
      <c r="A112" s="14" t="s">
        <v>2293</v>
      </c>
      <c r="B112" s="14" t="s">
        <v>2299</v>
      </c>
      <c r="C112" s="14" t="s">
        <v>2312</v>
      </c>
      <c r="D112" s="16">
        <v>45868</v>
      </c>
      <c r="E112" s="16"/>
      <c r="F112" s="14" t="s">
        <v>2313</v>
      </c>
      <c r="G112" s="14" t="s">
        <v>2314</v>
      </c>
      <c r="H112" s="14" t="s">
        <v>2315</v>
      </c>
      <c r="I112" s="15">
        <v>421.09</v>
      </c>
      <c r="J112" s="77">
        <v>4</v>
      </c>
      <c r="K112" s="92"/>
    </row>
    <row r="113" spans="1:11" ht="12.75" x14ac:dyDescent="0.2">
      <c r="A113" s="14" t="s">
        <v>2293</v>
      </c>
      <c r="B113" s="14" t="s">
        <v>2299</v>
      </c>
      <c r="C113" s="14" t="s">
        <v>2316</v>
      </c>
      <c r="D113" s="16">
        <v>45869</v>
      </c>
      <c r="E113" s="16"/>
      <c r="F113" s="14" t="s">
        <v>2313</v>
      </c>
      <c r="G113" s="14" t="s">
        <v>2317</v>
      </c>
      <c r="H113" s="14" t="s">
        <v>2318</v>
      </c>
      <c r="I113" s="15">
        <v>1218.22</v>
      </c>
      <c r="J113" s="77">
        <v>4</v>
      </c>
      <c r="K113" s="92"/>
    </row>
    <row r="114" spans="1:11" ht="12.75" x14ac:dyDescent="0.2">
      <c r="A114" s="14" t="s">
        <v>2293</v>
      </c>
      <c r="B114" s="14" t="s">
        <v>2319</v>
      </c>
      <c r="C114" s="14" t="s">
        <v>2320</v>
      </c>
      <c r="D114" s="16">
        <v>45866</v>
      </c>
      <c r="E114" s="16"/>
      <c r="F114" s="14" t="s">
        <v>2321</v>
      </c>
      <c r="G114" s="14" t="s">
        <v>2306</v>
      </c>
      <c r="H114" s="14" t="s">
        <v>2307</v>
      </c>
      <c r="I114" s="15">
        <v>312.86</v>
      </c>
      <c r="J114" s="77">
        <v>4</v>
      </c>
      <c r="K114" s="92"/>
    </row>
    <row r="115" spans="1:11" ht="12.75" x14ac:dyDescent="0.2">
      <c r="A115" s="14" t="s">
        <v>2293</v>
      </c>
      <c r="B115" s="14" t="s">
        <v>2299</v>
      </c>
      <c r="C115" s="14" t="s">
        <v>2316</v>
      </c>
      <c r="D115" s="16">
        <v>45853</v>
      </c>
      <c r="E115" s="16"/>
      <c r="F115" s="14" t="s">
        <v>2313</v>
      </c>
      <c r="G115" s="14" t="s">
        <v>2317</v>
      </c>
      <c r="H115" s="14" t="s">
        <v>2318</v>
      </c>
      <c r="I115" s="15">
        <v>1589.73</v>
      </c>
      <c r="J115" s="77">
        <v>4</v>
      </c>
      <c r="K115" s="92"/>
    </row>
    <row r="116" spans="1:11" ht="12.75" x14ac:dyDescent="0.2">
      <c r="A116" s="14" t="s">
        <v>2293</v>
      </c>
      <c r="B116" s="14" t="s">
        <v>2299</v>
      </c>
      <c r="C116" s="14" t="s">
        <v>2308</v>
      </c>
      <c r="D116" s="16">
        <v>45853</v>
      </c>
      <c r="E116" s="16"/>
      <c r="F116" s="14" t="s">
        <v>2309</v>
      </c>
      <c r="G116" s="14"/>
      <c r="H116" s="14" t="s">
        <v>2325</v>
      </c>
      <c r="I116" s="15">
        <v>953.49</v>
      </c>
      <c r="J116" s="77">
        <v>4</v>
      </c>
      <c r="K116" s="92"/>
    </row>
    <row r="117" spans="1:11" ht="12.75" x14ac:dyDescent="0.2">
      <c r="A117" s="14" t="s">
        <v>2293</v>
      </c>
      <c r="B117" s="14" t="s">
        <v>2299</v>
      </c>
      <c r="C117" s="14" t="s">
        <v>2322</v>
      </c>
      <c r="D117" s="16">
        <v>45868</v>
      </c>
      <c r="E117" s="16"/>
      <c r="F117" s="14" t="s">
        <v>2313</v>
      </c>
      <c r="G117" s="14" t="s">
        <v>2323</v>
      </c>
      <c r="H117" s="14" t="s">
        <v>2324</v>
      </c>
      <c r="I117" s="15">
        <v>402.83</v>
      </c>
      <c r="J117" s="77">
        <v>4</v>
      </c>
      <c r="K117" s="92"/>
    </row>
    <row r="118" spans="1:11" ht="12.75" x14ac:dyDescent="0.2">
      <c r="A118" s="14" t="s">
        <v>2293</v>
      </c>
      <c r="B118" s="14" t="s">
        <v>2326</v>
      </c>
      <c r="C118" s="14" t="s">
        <v>2327</v>
      </c>
      <c r="D118" s="16">
        <v>45874</v>
      </c>
      <c r="E118" s="16"/>
      <c r="F118" s="14" t="s">
        <v>2328</v>
      </c>
      <c r="G118" s="14"/>
      <c r="H118" s="14" t="s">
        <v>2325</v>
      </c>
      <c r="I118" s="15">
        <v>1198.27</v>
      </c>
      <c r="J118" s="77">
        <v>4</v>
      </c>
      <c r="K118" s="92"/>
    </row>
    <row r="119" spans="1:11" ht="12.75" x14ac:dyDescent="0.2">
      <c r="A119" s="14" t="s">
        <v>2293</v>
      </c>
      <c r="B119" s="14" t="s">
        <v>2326</v>
      </c>
      <c r="C119" s="14" t="s">
        <v>2327</v>
      </c>
      <c r="D119" s="16">
        <v>45874</v>
      </c>
      <c r="E119" s="16"/>
      <c r="F119" s="14" t="s">
        <v>2328</v>
      </c>
      <c r="G119" s="14"/>
      <c r="H119" s="14" t="s">
        <v>2311</v>
      </c>
      <c r="I119" s="15">
        <v>1146.54</v>
      </c>
      <c r="J119" s="77">
        <v>4</v>
      </c>
      <c r="K119" s="92"/>
    </row>
    <row r="120" spans="1:11" ht="12.75" x14ac:dyDescent="0.2">
      <c r="A120" s="14" t="s">
        <v>2293</v>
      </c>
      <c r="B120" s="14"/>
      <c r="C120" s="14"/>
      <c r="D120" s="16"/>
      <c r="E120" s="16"/>
      <c r="F120" s="14"/>
      <c r="G120" s="14"/>
      <c r="H120" s="14"/>
      <c r="I120" s="15"/>
      <c r="J120" s="77"/>
      <c r="K120" s="92"/>
    </row>
    <row r="121" spans="1:11" ht="12.75" x14ac:dyDescent="0.2">
      <c r="A121" s="14" t="s">
        <v>2293</v>
      </c>
      <c r="B121" s="14" t="s">
        <v>2326</v>
      </c>
      <c r="C121" s="14" t="s">
        <v>2331</v>
      </c>
      <c r="D121" s="16">
        <v>45882</v>
      </c>
      <c r="E121" s="16"/>
      <c r="F121" s="14" t="s">
        <v>2332</v>
      </c>
      <c r="G121" s="14"/>
      <c r="H121" s="14" t="s">
        <v>2346</v>
      </c>
      <c r="I121" s="15">
        <v>500</v>
      </c>
      <c r="J121" s="77">
        <v>3</v>
      </c>
      <c r="K121" s="92"/>
    </row>
    <row r="122" spans="1:11" ht="22.5" x14ac:dyDescent="0.2">
      <c r="A122" s="14" t="s">
        <v>2293</v>
      </c>
      <c r="B122" s="14" t="s">
        <v>2360</v>
      </c>
      <c r="C122" s="14" t="s">
        <v>2361</v>
      </c>
      <c r="D122" s="16">
        <v>45827</v>
      </c>
      <c r="E122" s="16"/>
      <c r="F122" s="14" t="s">
        <v>2362</v>
      </c>
      <c r="G122" s="14" t="s">
        <v>2363</v>
      </c>
      <c r="H122" s="14" t="s">
        <v>2364</v>
      </c>
      <c r="I122" s="15">
        <v>516.6</v>
      </c>
      <c r="J122" s="77">
        <v>4</v>
      </c>
      <c r="K122" s="92"/>
    </row>
    <row r="123" spans="1:11" ht="12.75" x14ac:dyDescent="0.2">
      <c r="A123" s="14" t="s">
        <v>2293</v>
      </c>
      <c r="B123" s="14" t="s">
        <v>2299</v>
      </c>
      <c r="C123" s="14" t="s">
        <v>597</v>
      </c>
      <c r="D123" s="16">
        <v>45868</v>
      </c>
      <c r="E123" s="16"/>
      <c r="F123" s="14" t="s">
        <v>2313</v>
      </c>
      <c r="G123" s="14" t="s">
        <v>2353</v>
      </c>
      <c r="H123" s="14" t="s">
        <v>2354</v>
      </c>
      <c r="I123" s="15">
        <v>230.83</v>
      </c>
      <c r="J123" s="77">
        <v>2</v>
      </c>
      <c r="K123" s="92"/>
    </row>
    <row r="124" spans="1:11" ht="12.75" x14ac:dyDescent="0.2">
      <c r="A124" s="14" t="s">
        <v>2293</v>
      </c>
      <c r="B124" s="14" t="s">
        <v>2299</v>
      </c>
      <c r="C124" s="14" t="s">
        <v>2316</v>
      </c>
      <c r="D124" s="16">
        <v>45869</v>
      </c>
      <c r="E124" s="16"/>
      <c r="F124" s="14" t="s">
        <v>2313</v>
      </c>
      <c r="G124" s="14" t="s">
        <v>2317</v>
      </c>
      <c r="H124" s="14" t="s">
        <v>2318</v>
      </c>
      <c r="I124" s="15">
        <v>373.48</v>
      </c>
      <c r="J124" s="77">
        <v>2</v>
      </c>
      <c r="K124" s="92"/>
    </row>
    <row r="125" spans="1:11" ht="22.5" x14ac:dyDescent="0.2">
      <c r="A125" s="14" t="s">
        <v>2293</v>
      </c>
      <c r="B125" s="14" t="s">
        <v>2336</v>
      </c>
      <c r="C125" s="14" t="s">
        <v>2337</v>
      </c>
      <c r="D125" s="16">
        <v>45889</v>
      </c>
      <c r="E125" s="16"/>
      <c r="F125" s="14" t="s">
        <v>2339</v>
      </c>
      <c r="G125" s="14" t="s">
        <v>2340</v>
      </c>
      <c r="H125" s="14" t="s">
        <v>2341</v>
      </c>
      <c r="I125" s="15">
        <v>1073.8699999999999</v>
      </c>
      <c r="J125" s="77">
        <v>3</v>
      </c>
      <c r="K125" s="92"/>
    </row>
    <row r="126" spans="1:11" ht="12.75" x14ac:dyDescent="0.2">
      <c r="A126" s="14" t="s">
        <v>2293</v>
      </c>
      <c r="B126" s="14" t="s">
        <v>2333</v>
      </c>
      <c r="C126" s="14" t="s">
        <v>2334</v>
      </c>
      <c r="D126" s="16">
        <v>45887</v>
      </c>
      <c r="E126" s="16"/>
      <c r="F126" s="14" t="s">
        <v>2335</v>
      </c>
      <c r="G126" s="14"/>
      <c r="H126" s="14" t="s">
        <v>2338</v>
      </c>
      <c r="I126" s="15">
        <v>2200</v>
      </c>
      <c r="J126" s="77">
        <v>4</v>
      </c>
      <c r="K126" s="92"/>
    </row>
    <row r="127" spans="1:11" ht="22.5" x14ac:dyDescent="0.2">
      <c r="A127" s="14" t="s">
        <v>2293</v>
      </c>
      <c r="B127" s="14" t="s">
        <v>2342</v>
      </c>
      <c r="C127" s="14" t="s">
        <v>2343</v>
      </c>
      <c r="D127" s="16">
        <v>45895</v>
      </c>
      <c r="E127" s="16"/>
      <c r="F127" s="14" t="s">
        <v>2345</v>
      </c>
      <c r="G127" s="14"/>
      <c r="H127" s="14" t="s">
        <v>2344</v>
      </c>
      <c r="I127" s="15">
        <v>222</v>
      </c>
      <c r="J127" s="77">
        <v>2</v>
      </c>
      <c r="K127" s="92"/>
    </row>
    <row r="128" spans="1:11" ht="12.75" x14ac:dyDescent="0.2">
      <c r="A128" s="14" t="s">
        <v>2293</v>
      </c>
      <c r="B128" s="14" t="s">
        <v>2326</v>
      </c>
      <c r="C128" s="14" t="s">
        <v>2327</v>
      </c>
      <c r="D128" s="16">
        <v>45874</v>
      </c>
      <c r="E128" s="16"/>
      <c r="F128" s="14" t="s">
        <v>2313</v>
      </c>
      <c r="G128" s="14"/>
      <c r="H128" s="14" t="s">
        <v>2352</v>
      </c>
      <c r="I128" s="15">
        <v>1236.74</v>
      </c>
      <c r="J128" s="77">
        <v>2</v>
      </c>
      <c r="K128" s="92"/>
    </row>
    <row r="129" spans="1:11" ht="12.75" x14ac:dyDescent="0.2">
      <c r="A129" s="14" t="s">
        <v>2293</v>
      </c>
      <c r="B129" s="14"/>
      <c r="C129" s="14"/>
      <c r="D129" s="16"/>
      <c r="E129" s="16"/>
      <c r="F129" s="14"/>
      <c r="G129" s="14"/>
      <c r="H129" s="14"/>
      <c r="I129" s="15"/>
      <c r="J129" s="77"/>
      <c r="K129" s="92"/>
    </row>
    <row r="130" spans="1:11" ht="33.75" x14ac:dyDescent="0.2">
      <c r="A130" s="14" t="s">
        <v>2293</v>
      </c>
      <c r="B130" s="14" t="s">
        <v>2355</v>
      </c>
      <c r="C130" s="14" t="s">
        <v>2356</v>
      </c>
      <c r="D130" s="16">
        <v>45866</v>
      </c>
      <c r="E130" s="16"/>
      <c r="F130" s="14" t="s">
        <v>2357</v>
      </c>
      <c r="G130" s="14" t="s">
        <v>2358</v>
      </c>
      <c r="H130" s="14" t="s">
        <v>2359</v>
      </c>
      <c r="I130" s="15">
        <v>280.44</v>
      </c>
      <c r="J130" s="77">
        <v>2</v>
      </c>
      <c r="K130" s="92"/>
    </row>
    <row r="131" spans="1:11" ht="12.75" x14ac:dyDescent="0.2">
      <c r="A131" s="14" t="s">
        <v>2293</v>
      </c>
      <c r="B131" s="14" t="s">
        <v>2365</v>
      </c>
      <c r="C131" s="14" t="s">
        <v>2366</v>
      </c>
      <c r="D131" s="16">
        <v>45905</v>
      </c>
      <c r="E131" s="16"/>
      <c r="F131" s="14" t="s">
        <v>2367</v>
      </c>
      <c r="G131" s="14"/>
      <c r="H131" s="14" t="s">
        <v>2352</v>
      </c>
      <c r="I131" s="15">
        <v>1229.44</v>
      </c>
      <c r="J131" s="77">
        <v>2</v>
      </c>
      <c r="K131" s="92"/>
    </row>
    <row r="132" spans="1:11" ht="33.75" x14ac:dyDescent="0.2">
      <c r="A132" s="14" t="s">
        <v>2293</v>
      </c>
      <c r="B132" s="14" t="s">
        <v>2368</v>
      </c>
      <c r="C132" s="14" t="s">
        <v>2369</v>
      </c>
      <c r="D132" s="16">
        <v>45911</v>
      </c>
      <c r="E132" s="16"/>
      <c r="F132" s="14" t="s">
        <v>2370</v>
      </c>
      <c r="G132" s="14" t="s">
        <v>2371</v>
      </c>
      <c r="H132" s="14" t="s">
        <v>2372</v>
      </c>
      <c r="I132" s="15">
        <v>210</v>
      </c>
      <c r="J132" s="77">
        <v>1</v>
      </c>
      <c r="K132" s="92"/>
    </row>
    <row r="133" spans="1:11" ht="12.75" x14ac:dyDescent="0.2">
      <c r="A133" s="14" t="s">
        <v>2293</v>
      </c>
      <c r="B133" s="14" t="s">
        <v>2365</v>
      </c>
      <c r="C133" s="14" t="s">
        <v>2331</v>
      </c>
      <c r="D133" s="16">
        <v>45920</v>
      </c>
      <c r="E133" s="16"/>
      <c r="F133" s="14" t="s">
        <v>2367</v>
      </c>
      <c r="G133" s="14"/>
      <c r="H133" s="14" t="s">
        <v>2352</v>
      </c>
      <c r="I133" s="15">
        <v>300</v>
      </c>
      <c r="J133" s="77">
        <v>2</v>
      </c>
      <c r="K133" s="92"/>
    </row>
    <row r="134" spans="1:11" ht="22.5" x14ac:dyDescent="0.2">
      <c r="A134" s="14" t="s">
        <v>2293</v>
      </c>
      <c r="B134" s="14" t="s">
        <v>2373</v>
      </c>
      <c r="C134" s="14" t="s">
        <v>2374</v>
      </c>
      <c r="D134" s="16">
        <v>45925</v>
      </c>
      <c r="E134" s="16"/>
      <c r="F134" s="14" t="s">
        <v>2375</v>
      </c>
      <c r="G134" s="14"/>
      <c r="H134" s="14" t="s">
        <v>2376</v>
      </c>
      <c r="I134" s="15">
        <v>148</v>
      </c>
      <c r="J134" s="77">
        <v>2</v>
      </c>
      <c r="K134" s="92"/>
    </row>
    <row r="135" spans="1:11" ht="12.75" x14ac:dyDescent="0.2">
      <c r="A135" s="14" t="s">
        <v>2293</v>
      </c>
      <c r="B135" s="14" t="s">
        <v>2365</v>
      </c>
      <c r="C135" s="14"/>
      <c r="D135" s="16">
        <v>45930</v>
      </c>
      <c r="E135" s="16"/>
      <c r="F135" s="14" t="s">
        <v>2300</v>
      </c>
      <c r="G135" s="14" t="s">
        <v>2301</v>
      </c>
      <c r="H135" s="14" t="s">
        <v>2302</v>
      </c>
      <c r="I135" s="15">
        <v>8.65</v>
      </c>
      <c r="J135" s="77">
        <v>4</v>
      </c>
      <c r="K135" s="92"/>
    </row>
    <row r="136" spans="1:11" ht="12.75" x14ac:dyDescent="0.2">
      <c r="A136" s="14" t="s">
        <v>2293</v>
      </c>
      <c r="B136" s="14"/>
      <c r="C136" s="14"/>
      <c r="D136" s="16"/>
      <c r="E136" s="16"/>
      <c r="F136" s="14"/>
      <c r="G136" s="14"/>
      <c r="H136" s="14"/>
      <c r="I136" s="15"/>
      <c r="J136" s="77"/>
      <c r="K136" s="92"/>
    </row>
    <row r="137" spans="1:11" ht="12.75" x14ac:dyDescent="0.2">
      <c r="A137" s="14" t="s">
        <v>2293</v>
      </c>
      <c r="B137" s="14"/>
      <c r="C137" s="14"/>
      <c r="D137" s="16"/>
      <c r="E137" s="16"/>
      <c r="F137" s="14"/>
      <c r="G137" s="14"/>
      <c r="H137" s="14"/>
      <c r="I137" s="15"/>
      <c r="J137" s="77"/>
      <c r="K137" s="92"/>
    </row>
    <row r="138" spans="1:11" ht="12.75" x14ac:dyDescent="0.2">
      <c r="A138" s="14" t="s">
        <v>2293</v>
      </c>
      <c r="B138" s="14"/>
      <c r="C138" s="14"/>
      <c r="D138" s="16"/>
      <c r="E138" s="16"/>
      <c r="F138" s="14"/>
      <c r="G138" s="14"/>
      <c r="H138" s="14"/>
      <c r="I138" s="15"/>
      <c r="J138" s="77"/>
      <c r="K138" s="92"/>
    </row>
    <row r="139" spans="1:11" ht="22.5" x14ac:dyDescent="0.2">
      <c r="A139" s="14" t="s">
        <v>2329</v>
      </c>
      <c r="B139" s="14" t="s">
        <v>2326</v>
      </c>
      <c r="C139" s="14" t="s">
        <v>2331</v>
      </c>
      <c r="D139" s="16">
        <v>45881</v>
      </c>
      <c r="E139" s="16"/>
      <c r="F139" s="14" t="s">
        <v>2347</v>
      </c>
      <c r="G139" s="14"/>
      <c r="H139" s="14" t="s">
        <v>2350</v>
      </c>
      <c r="I139" s="15">
        <v>5000</v>
      </c>
      <c r="J139" s="77"/>
      <c r="K139" s="92"/>
    </row>
    <row r="140" spans="1:11" ht="12.75" x14ac:dyDescent="0.2">
      <c r="A140" s="14" t="s">
        <v>2330</v>
      </c>
      <c r="B140" s="14" t="s">
        <v>2348</v>
      </c>
      <c r="C140" s="14" t="s">
        <v>2331</v>
      </c>
      <c r="D140" s="16">
        <v>45812</v>
      </c>
      <c r="E140" s="16"/>
      <c r="F140" s="14" t="s">
        <v>2351</v>
      </c>
      <c r="G140" s="14"/>
      <c r="H140" s="14" t="s">
        <v>2349</v>
      </c>
      <c r="I140" s="15">
        <v>5000</v>
      </c>
      <c r="J140" s="77"/>
      <c r="K140" s="92"/>
    </row>
    <row r="141" spans="1:11" ht="22.5" x14ac:dyDescent="0.2">
      <c r="A141" s="14" t="s">
        <v>2330</v>
      </c>
      <c r="B141" s="14" t="s">
        <v>2299</v>
      </c>
      <c r="C141" s="14" t="s">
        <v>2331</v>
      </c>
      <c r="D141" s="16">
        <v>45869</v>
      </c>
      <c r="E141" s="16"/>
      <c r="F141" s="14" t="s">
        <v>2377</v>
      </c>
      <c r="G141" s="14"/>
      <c r="H141" s="14" t="s">
        <v>2349</v>
      </c>
      <c r="I141" s="15">
        <v>10000</v>
      </c>
      <c r="J141" s="77"/>
      <c r="K141" s="92"/>
    </row>
    <row r="142" spans="1:11" ht="33.75" x14ac:dyDescent="0.2">
      <c r="A142" s="14" t="s">
        <v>2330</v>
      </c>
      <c r="B142" s="14" t="s">
        <v>2365</v>
      </c>
      <c r="C142" s="14" t="s">
        <v>2331</v>
      </c>
      <c r="D142" s="16">
        <v>45917</v>
      </c>
      <c r="E142" s="16"/>
      <c r="F142" s="14" t="s">
        <v>2378</v>
      </c>
      <c r="G142" s="14"/>
      <c r="H142" s="14" t="s">
        <v>2349</v>
      </c>
      <c r="I142" s="15">
        <v>5000</v>
      </c>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202" priority="157" stopIfTrue="1">
      <formula>$A1055&lt;&gt;""</formula>
    </cfRule>
  </conditionalFormatting>
  <conditionalFormatting sqref="A1112:H1113">
    <cfRule type="expression" dxfId="201" priority="168" stopIfTrue="1">
      <formula>$A1112&lt;&gt;""</formula>
    </cfRule>
  </conditionalFormatting>
  <conditionalFormatting sqref="A107:A117 A118:J121 I128:J129 J131 A128:A133 A127:J127 A126 B117:J121 A125:J125 A122:A124 A134:J134 A135:E135 J135 A136:J5000">
    <cfRule type="expression" dxfId="200" priority="128" stopIfTrue="1">
      <formula>$A107&lt;&gt;""</formula>
    </cfRule>
  </conditionalFormatting>
  <conditionalFormatting sqref="B472:E477">
    <cfRule type="expression" dxfId="199" priority="259" stopIfTrue="1">
      <formula>$A472&lt;&gt;""</formula>
    </cfRule>
  </conditionalFormatting>
  <conditionalFormatting sqref="B484:E488">
    <cfRule type="expression" dxfId="198" priority="294" stopIfTrue="1">
      <formula>$A484&lt;&gt;""</formula>
    </cfRule>
  </conditionalFormatting>
  <conditionalFormatting sqref="B689:E689">
    <cfRule type="expression" dxfId="197" priority="186" stopIfTrue="1">
      <formula>$A689&lt;&gt;""</formula>
    </cfRule>
  </conditionalFormatting>
  <conditionalFormatting sqref="B691:E691 H691:I691 B692:I693 B694:E699 H694:I699">
    <cfRule type="expression" dxfId="196" priority="146" stopIfTrue="1">
      <formula>$A691&lt;&gt;""</formula>
    </cfRule>
  </conditionalFormatting>
  <conditionalFormatting sqref="B701:E701 H701:I701">
    <cfRule type="expression" dxfId="195" priority="137" stopIfTrue="1">
      <formula>$A701&lt;&gt;""</formula>
    </cfRule>
  </conditionalFormatting>
  <conditionalFormatting sqref="B819:E819">
    <cfRule type="expression" dxfId="194" priority="209" stopIfTrue="1">
      <formula>$A819&lt;&gt;""</formula>
    </cfRule>
  </conditionalFormatting>
  <conditionalFormatting sqref="B1110:E1110">
    <cfRule type="expression" dxfId="193" priority="255" stopIfTrue="1">
      <formula>$A1110&lt;&gt;""</formula>
    </cfRule>
  </conditionalFormatting>
  <conditionalFormatting sqref="B1114:E1114">
    <cfRule type="expression" dxfId="192" priority="311" stopIfTrue="1">
      <formula>$A1114&lt;&gt;""</formula>
    </cfRule>
  </conditionalFormatting>
  <conditionalFormatting sqref="B1131:E1136">
    <cfRule type="expression" dxfId="191" priority="301" stopIfTrue="1">
      <formula>$A1131&lt;&gt;""</formula>
    </cfRule>
  </conditionalFormatting>
  <conditionalFormatting sqref="B1138:E1148">
    <cfRule type="expression" dxfId="190" priority="169" stopIfTrue="1">
      <formula>$A1138&lt;&gt;""</formula>
    </cfRule>
  </conditionalFormatting>
  <conditionalFormatting sqref="B1152:E1152">
    <cfRule type="expression" dxfId="189" priority="195" stopIfTrue="1">
      <formula>$A1152&lt;&gt;""</formula>
    </cfRule>
  </conditionalFormatting>
  <conditionalFormatting sqref="B1253:E1260 I1253:J1270">
    <cfRule type="expression" dxfId="188" priority="245" stopIfTrue="1">
      <formula>$A1253&lt;&gt;""</formula>
    </cfRule>
  </conditionalFormatting>
  <conditionalFormatting sqref="B1293:E1301">
    <cfRule type="expression" dxfId="187" priority="280" stopIfTrue="1">
      <formula>$A1293&lt;&gt;""</formula>
    </cfRule>
  </conditionalFormatting>
  <conditionalFormatting sqref="B1303:E1326">
    <cfRule type="expression" dxfId="186" priority="159" stopIfTrue="1">
      <formula>$A1303&lt;&gt;""</formula>
    </cfRule>
  </conditionalFormatting>
  <conditionalFormatting sqref="B1360:E1363">
    <cfRule type="expression" dxfId="185" priority="176" stopIfTrue="1">
      <formula>$A1360&lt;&gt;""</formula>
    </cfRule>
  </conditionalFormatting>
  <conditionalFormatting sqref="B1365:E1367">
    <cfRule type="expression" dxfId="184" priority="381" stopIfTrue="1">
      <formula>$A1365&lt;&gt;""</formula>
    </cfRule>
  </conditionalFormatting>
  <conditionalFormatting sqref="B1369:E1379">
    <cfRule type="expression" dxfId="183" priority="200" stopIfTrue="1">
      <formula>$A1369&lt;&gt;""</formula>
    </cfRule>
  </conditionalFormatting>
  <conditionalFormatting sqref="B1393:E1404">
    <cfRule type="expression" dxfId="182" priority="238" stopIfTrue="1">
      <formula>$A1393&lt;&gt;""</formula>
    </cfRule>
  </conditionalFormatting>
  <conditionalFormatting sqref="B1412:E1450">
    <cfRule type="expression" dxfId="181" priority="275" stopIfTrue="1">
      <formula>$A1412&lt;&gt;""</formula>
    </cfRule>
  </conditionalFormatting>
  <conditionalFormatting sqref="B1453:E1458">
    <cfRule type="expression" dxfId="180" priority="345" stopIfTrue="1">
      <formula>$A1453&lt;&gt;""</formula>
    </cfRule>
  </conditionalFormatting>
  <conditionalFormatting sqref="B489:G489">
    <cfRule type="expression" dxfId="179" priority="295" stopIfTrue="1">
      <formula>$A489&lt;&gt;""</formula>
    </cfRule>
  </conditionalFormatting>
  <conditionalFormatting sqref="B478:H483">
    <cfRule type="expression" dxfId="178" priority="315" stopIfTrue="1">
      <formula>$A478&lt;&gt;""</formula>
    </cfRule>
  </conditionalFormatting>
  <conditionalFormatting sqref="B490:H496">
    <cfRule type="expression" dxfId="177" priority="271" stopIfTrue="1">
      <formula>$A490&lt;&gt;""</formula>
    </cfRule>
  </conditionalFormatting>
  <conditionalFormatting sqref="B1067:H1082">
    <cfRule type="expression" dxfId="176" priority="341" stopIfTrue="1">
      <formula>$A1067&lt;&gt;""</formula>
    </cfRule>
  </conditionalFormatting>
  <conditionalFormatting sqref="B1272:H1274 B1275:E1288 H1275:H1288">
    <cfRule type="expression" dxfId="175" priority="270" stopIfTrue="1">
      <formula>$A1272&lt;&gt;""</formula>
    </cfRule>
  </conditionalFormatting>
  <conditionalFormatting sqref="B1290:H1292">
    <cfRule type="expression" dxfId="174" priority="165" stopIfTrue="1">
      <formula>$A1290&lt;&gt;""</formula>
    </cfRule>
  </conditionalFormatting>
  <conditionalFormatting sqref="B1364:H1364">
    <cfRule type="expression" dxfId="173" priority="411" stopIfTrue="1">
      <formula>$A1364&lt;&gt;""</formula>
    </cfRule>
  </conditionalFormatting>
  <conditionalFormatting sqref="B1380:H1385">
    <cfRule type="expression" dxfId="172" priority="139" stopIfTrue="1">
      <formula>$A1380&lt;&gt;""</formula>
    </cfRule>
  </conditionalFormatting>
  <conditionalFormatting sqref="B1410:H1411">
    <cfRule type="expression" dxfId="171" priority="318" stopIfTrue="1">
      <formula>$A1410&lt;&gt;""</formula>
    </cfRule>
  </conditionalFormatting>
  <conditionalFormatting sqref="B175:I189 I190:I227 B190:E241">
    <cfRule type="expression" dxfId="170" priority="368" stopIfTrue="1">
      <formula>$A175&lt;&gt;""</formula>
    </cfRule>
  </conditionalFormatting>
  <conditionalFormatting sqref="B242:I242 B243:E275">
    <cfRule type="expression" dxfId="169" priority="382" stopIfTrue="1">
      <formula>$A242&lt;&gt;""</formula>
    </cfRule>
  </conditionalFormatting>
  <conditionalFormatting sqref="B276:I320">
    <cfRule type="expression" dxfId="168" priority="215" stopIfTrue="1">
      <formula>$A276&lt;&gt;""</formula>
    </cfRule>
  </conditionalFormatting>
  <conditionalFormatting sqref="B497:I499">
    <cfRule type="expression" dxfId="167" priority="217" stopIfTrue="1">
      <formula>$A497&lt;&gt;""</formula>
    </cfRule>
  </conditionalFormatting>
  <conditionalFormatting sqref="B645:I688">
    <cfRule type="expression" dxfId="166" priority="378" stopIfTrue="1">
      <formula>$A645&lt;&gt;""</formula>
    </cfRule>
  </conditionalFormatting>
  <conditionalFormatting sqref="B690:I690">
    <cfRule type="expression" dxfId="165" priority="144" stopIfTrue="1">
      <formula>$A690&lt;&gt;""</formula>
    </cfRule>
  </conditionalFormatting>
  <conditionalFormatting sqref="B1137:I1137">
    <cfRule type="expression" dxfId="164" priority="269" stopIfTrue="1">
      <formula>$A1137&lt;&gt;""</formula>
    </cfRule>
  </conditionalFormatting>
  <conditionalFormatting sqref="B1149:I1151">
    <cfRule type="expression" dxfId="163" priority="138" stopIfTrue="1">
      <formula>$A1149&lt;&gt;""</formula>
    </cfRule>
  </conditionalFormatting>
  <conditionalFormatting sqref="B1153:I1157">
    <cfRule type="expression" dxfId="162" priority="140" stopIfTrue="1">
      <formula>$A1153&lt;&gt;""</formula>
    </cfRule>
  </conditionalFormatting>
  <conditionalFormatting sqref="B1271:I1271 I1272:I1288">
    <cfRule type="expression" dxfId="161" priority="273" stopIfTrue="1">
      <formula>$A1271&lt;&gt;""</formula>
    </cfRule>
  </conditionalFormatting>
  <conditionalFormatting sqref="B1368:I1368">
    <cfRule type="expression" dxfId="160" priority="268" stopIfTrue="1">
      <formula>$A1368&lt;&gt;""</formula>
    </cfRule>
  </conditionalFormatting>
  <conditionalFormatting sqref="B135:E135 J135 B136:J163">
    <cfRule type="expression" dxfId="159" priority="191" stopIfTrue="1">
      <formula>$A135&lt;&gt;""</formula>
    </cfRule>
  </conditionalFormatting>
  <conditionalFormatting sqref="B360:J420">
    <cfRule type="expression" dxfId="158" priority="383" stopIfTrue="1">
      <formula>$A360&lt;&gt;""</formula>
    </cfRule>
  </conditionalFormatting>
  <conditionalFormatting sqref="B457:J458">
    <cfRule type="expression" dxfId="157" priority="344" stopIfTrue="1">
      <formula>$A457&lt;&gt;""</formula>
    </cfRule>
  </conditionalFormatting>
  <conditionalFormatting sqref="B599:J625">
    <cfRule type="expression" dxfId="156" priority="124" stopIfTrue="1">
      <formula>$A599&lt;&gt;""</formula>
    </cfRule>
  </conditionalFormatting>
  <conditionalFormatting sqref="B1053:J1054">
    <cfRule type="expression" dxfId="155" priority="339" stopIfTrue="1">
      <formula>$A1053&lt;&gt;""</formula>
    </cfRule>
  </conditionalFormatting>
  <conditionalFormatting sqref="B1127:J1130">
    <cfRule type="expression" dxfId="154" priority="129" stopIfTrue="1">
      <formula>$A1127&lt;&gt;""</formula>
    </cfRule>
  </conditionalFormatting>
  <conditionalFormatting sqref="B1158:J1252">
    <cfRule type="expression" dxfId="153" priority="155" stopIfTrue="1">
      <formula>$A1158&lt;&gt;""</formula>
    </cfRule>
  </conditionalFormatting>
  <conditionalFormatting sqref="B1406:J1406">
    <cfRule type="expression" dxfId="152" priority="320" stopIfTrue="1">
      <formula>$A1406&lt;&gt;""</formula>
    </cfRule>
  </conditionalFormatting>
  <conditionalFormatting sqref="B1461:J4374">
    <cfRule type="expression" dxfId="151" priority="164" stopIfTrue="1">
      <formula>$A1461&lt;&gt;""</formula>
    </cfRule>
  </conditionalFormatting>
  <conditionalFormatting sqref="F191:H195">
    <cfRule type="expression" dxfId="150" priority="246" stopIfTrue="1">
      <formula>$A191&lt;&gt;""</formula>
    </cfRule>
  </conditionalFormatting>
  <conditionalFormatting sqref="F198:H199">
    <cfRule type="expression" dxfId="149" priority="240" stopIfTrue="1">
      <formula>$A198&lt;&gt;""</formula>
    </cfRule>
  </conditionalFormatting>
  <conditionalFormatting sqref="F472:H473">
    <cfRule type="expression" dxfId="148" priority="261" stopIfTrue="1">
      <formula>$A472&lt;&gt;""</formula>
    </cfRule>
  </conditionalFormatting>
  <conditionalFormatting sqref="F476:H477">
    <cfRule type="expression" dxfId="147" priority="351" stopIfTrue="1">
      <formula>$A476&lt;&gt;""</formula>
    </cfRule>
  </conditionalFormatting>
  <conditionalFormatting sqref="F484:H486 H487:H489">
    <cfRule type="expression" dxfId="146" priority="293" stopIfTrue="1">
      <formula>$A484&lt;&gt;""</formula>
    </cfRule>
  </conditionalFormatting>
  <conditionalFormatting sqref="F1131:H1131">
    <cfRule type="expression" dxfId="145" priority="402" stopIfTrue="1">
      <formula>$A1131&lt;&gt;""</formula>
    </cfRule>
  </conditionalFormatting>
  <conditionalFormatting sqref="F1255:H1260">
    <cfRule type="expression" dxfId="144" priority="244" stopIfTrue="1">
      <formula>$A1255&lt;&gt;""</formula>
    </cfRule>
  </conditionalFormatting>
  <conditionalFormatting sqref="F170:I172">
    <cfRule type="expression" dxfId="143" priority="372" stopIfTrue="1">
      <formula>$A170&lt;&gt;""</formula>
    </cfRule>
  </conditionalFormatting>
  <conditionalFormatting sqref="F247:I247">
    <cfRule type="expression" dxfId="142" priority="272"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41" priority="412" stopIfTrue="1">
      <formula>$A164&lt;&gt;""</formula>
    </cfRule>
  </conditionalFormatting>
  <conditionalFormatting sqref="H190">
    <cfRule type="expression" dxfId="140" priority="252" stopIfTrue="1">
      <formula>$A190&lt;&gt;""</formula>
    </cfRule>
  </conditionalFormatting>
  <conditionalFormatting sqref="H196:H197">
    <cfRule type="expression" dxfId="139" priority="241" stopIfTrue="1">
      <formula>$A196&lt;&gt;""</formula>
    </cfRule>
  </conditionalFormatting>
  <conditionalFormatting sqref="H200:H228">
    <cfRule type="expression" dxfId="138" priority="131" stopIfTrue="1">
      <formula>$A200&lt;&gt;""</formula>
    </cfRule>
  </conditionalFormatting>
  <conditionalFormatting sqref="H474:H475">
    <cfRule type="expression" dxfId="137" priority="265" stopIfTrue="1">
      <formula>$A474&lt;&gt;""</formula>
    </cfRule>
  </conditionalFormatting>
  <conditionalFormatting sqref="H1132:H1136">
    <cfRule type="expression" dxfId="136" priority="303" stopIfTrue="1">
      <formula>$A1132&lt;&gt;""</formula>
    </cfRule>
  </conditionalFormatting>
  <conditionalFormatting sqref="H1254">
    <cfRule type="expression" dxfId="135" priority="314" stopIfTrue="1">
      <formula>$A1254&lt;&gt;""</formula>
    </cfRule>
  </conditionalFormatting>
  <conditionalFormatting sqref="H1293:H1301">
    <cfRule type="expression" dxfId="134" priority="282" stopIfTrue="1">
      <formula>$A1293&lt;&gt;""</formula>
    </cfRule>
  </conditionalFormatting>
  <conditionalFormatting sqref="H1303:H1326">
    <cfRule type="expression" dxfId="133" priority="161" stopIfTrue="1">
      <formula>$A1303&lt;&gt;""</formula>
    </cfRule>
  </conditionalFormatting>
  <conditionalFormatting sqref="H1365:H1367">
    <cfRule type="expression" dxfId="132" priority="380" stopIfTrue="1">
      <formula>$A1365&lt;&gt;""</formula>
    </cfRule>
  </conditionalFormatting>
  <conditionalFormatting sqref="H1369:H1379">
    <cfRule type="expression" dxfId="131" priority="141" stopIfTrue="1">
      <formula>$A1369&lt;&gt;""</formula>
    </cfRule>
  </conditionalFormatting>
  <conditionalFormatting sqref="H1412">
    <cfRule type="expression" dxfId="130" priority="277" stopIfTrue="1">
      <formula>$A1412&lt;&gt;""</formula>
    </cfRule>
  </conditionalFormatting>
  <conditionalFormatting sqref="H1453:H1458">
    <cfRule type="expression" dxfId="129" priority="347" stopIfTrue="1">
      <formula>$A1453&lt;&gt;""</formula>
    </cfRule>
  </conditionalFormatting>
  <conditionalFormatting sqref="H173:I174">
    <cfRule type="expression" dxfId="128" priority="369" stopIfTrue="1">
      <formula>$A173&lt;&gt;""</formula>
    </cfRule>
  </conditionalFormatting>
  <conditionalFormatting sqref="H243:I246">
    <cfRule type="expression" dxfId="127" priority="371" stopIfTrue="1">
      <formula>$A243&lt;&gt;""</formula>
    </cfRule>
  </conditionalFormatting>
  <conditionalFormatting sqref="H248:I248">
    <cfRule type="expression" dxfId="126" priority="247" stopIfTrue="1">
      <formula>$A248&lt;&gt;""</formula>
    </cfRule>
  </conditionalFormatting>
  <conditionalFormatting sqref="H689:I689">
    <cfRule type="expression" dxfId="125" priority="188" stopIfTrue="1">
      <formula>$A689&lt;&gt;""</formula>
    </cfRule>
  </conditionalFormatting>
  <conditionalFormatting sqref="H1138:I1148">
    <cfRule type="expression" dxfId="124" priority="172" stopIfTrue="1">
      <formula>$A1138&lt;&gt;""</formula>
    </cfRule>
  </conditionalFormatting>
  <conditionalFormatting sqref="H1152:I1152">
    <cfRule type="expression" dxfId="123" priority="198" stopIfTrue="1">
      <formula>$A1152&lt;&gt;""</formula>
    </cfRule>
  </conditionalFormatting>
  <conditionalFormatting sqref="H1110:J1110">
    <cfRule type="expression" dxfId="122" priority="254" stopIfTrue="1">
      <formula>$A1110&lt;&gt;""</formula>
    </cfRule>
  </conditionalFormatting>
  <conditionalFormatting sqref="H1360:J1363">
    <cfRule type="expression" dxfId="121" priority="177" stopIfTrue="1">
      <formula>$A1360&lt;&gt;""</formula>
    </cfRule>
  </conditionalFormatting>
  <conditionalFormatting sqref="H1393:J1404">
    <cfRule type="expression" dxfId="120" priority="136" stopIfTrue="1">
      <formula>$A1393&lt;&gt;""</formula>
    </cfRule>
  </conditionalFormatting>
  <conditionalFormatting sqref="I472:I496">
    <cfRule type="expression" dxfId="119" priority="262" stopIfTrue="1">
      <formula>$A472&lt;&gt;""</formula>
    </cfRule>
  </conditionalFormatting>
  <conditionalFormatting sqref="I1369:I1385">
    <cfRule type="expression" dxfId="118" priority="204" stopIfTrue="1">
      <formula>$A1369&lt;&gt;""</formula>
    </cfRule>
  </conditionalFormatting>
  <conditionalFormatting sqref="I1290:J1359">
    <cfRule type="expression" dxfId="117" priority="284" stopIfTrue="1">
      <formula>$A1290&lt;&gt;""</formula>
    </cfRule>
  </conditionalFormatting>
  <conditionalFormatting sqref="I1410:J1447">
    <cfRule type="expression" dxfId="116" priority="279" stopIfTrue="1">
      <formula>$A1410&lt;&gt;""</formula>
    </cfRule>
  </conditionalFormatting>
  <conditionalFormatting sqref="I1451:J1458">
    <cfRule type="expression" dxfId="115" priority="377" stopIfTrue="1">
      <formula>$A1451&lt;&gt;""</formula>
    </cfRule>
  </conditionalFormatting>
  <conditionalFormatting sqref="J1137:J1157">
    <cfRule type="expression" dxfId="114" priority="404" stopIfTrue="1">
      <formula>$A1137&lt;&gt;""</formula>
    </cfRule>
  </conditionalFormatting>
  <conditionalFormatting sqref="B107:J108">
    <cfRule type="expression" dxfId="113" priority="119" stopIfTrue="1">
      <formula>$A107&lt;&gt;""</formula>
    </cfRule>
  </conditionalFormatting>
  <conditionalFormatting sqref="I107:I108 B107:E108">
    <cfRule type="expression" dxfId="112" priority="121" stopIfTrue="1">
      <formula>$A107&lt;&gt;""</formula>
    </cfRule>
  </conditionalFormatting>
  <conditionalFormatting sqref="J107:J108">
    <cfRule type="expression" dxfId="111" priority="122" stopIfTrue="1">
      <formula>$A107&lt;&gt;""</formula>
    </cfRule>
  </conditionalFormatting>
  <conditionalFormatting sqref="H108">
    <cfRule type="expression" dxfId="110" priority="120" stopIfTrue="1">
      <formula>$A108&lt;&gt;""</formula>
    </cfRule>
  </conditionalFormatting>
  <conditionalFormatting sqref="C107:H107">
    <cfRule type="expression" dxfId="109" priority="117" stopIfTrue="1">
      <formula>$A107&lt;&gt;""</formula>
    </cfRule>
  </conditionalFormatting>
  <conditionalFormatting sqref="C107:H107">
    <cfRule type="expression" dxfId="108" priority="118" stopIfTrue="1">
      <formula>$A107&lt;&gt;""</formula>
    </cfRule>
  </conditionalFormatting>
  <conditionalFormatting sqref="B107">
    <cfRule type="expression" dxfId="107" priority="115" stopIfTrue="1">
      <formula>$A107&lt;&gt;""</formula>
    </cfRule>
  </conditionalFormatting>
  <conditionalFormatting sqref="B107">
    <cfRule type="expression" dxfId="106" priority="116" stopIfTrue="1">
      <formula>$A107&lt;&gt;""</formula>
    </cfRule>
  </conditionalFormatting>
  <conditionalFormatting sqref="H107">
    <cfRule type="expression" dxfId="105" priority="114" stopIfTrue="1">
      <formula>$A107&lt;&gt;""</formula>
    </cfRule>
  </conditionalFormatting>
  <conditionalFormatting sqref="C108:H108">
    <cfRule type="expression" dxfId="104" priority="112" stopIfTrue="1">
      <formula>$A108&lt;&gt;""</formula>
    </cfRule>
  </conditionalFormatting>
  <conditionalFormatting sqref="C108:H108">
    <cfRule type="expression" dxfId="103" priority="113" stopIfTrue="1">
      <formula>$A108&lt;&gt;""</formula>
    </cfRule>
  </conditionalFormatting>
  <conditionalFormatting sqref="B108">
    <cfRule type="expression" dxfId="102" priority="110" stopIfTrue="1">
      <formula>$A108&lt;&gt;""</formula>
    </cfRule>
  </conditionalFormatting>
  <conditionalFormatting sqref="B108">
    <cfRule type="expression" dxfId="101" priority="111" stopIfTrue="1">
      <formula>$A108&lt;&gt;""</formula>
    </cfRule>
  </conditionalFormatting>
  <conditionalFormatting sqref="B109:J109">
    <cfRule type="expression" dxfId="100" priority="106" stopIfTrue="1">
      <formula>$A109&lt;&gt;""</formula>
    </cfRule>
  </conditionalFormatting>
  <conditionalFormatting sqref="I109 B109:E109">
    <cfRule type="expression" dxfId="99" priority="108" stopIfTrue="1">
      <formula>$A109&lt;&gt;""</formula>
    </cfRule>
  </conditionalFormatting>
  <conditionalFormatting sqref="J109">
    <cfRule type="expression" dxfId="98" priority="109" stopIfTrue="1">
      <formula>$A109&lt;&gt;""</formula>
    </cfRule>
  </conditionalFormatting>
  <conditionalFormatting sqref="H109">
    <cfRule type="expression" dxfId="97" priority="107" stopIfTrue="1">
      <formula>$A109&lt;&gt;""</formula>
    </cfRule>
  </conditionalFormatting>
  <conditionalFormatting sqref="B110:J111">
    <cfRule type="expression" dxfId="96" priority="102" stopIfTrue="1">
      <formula>$A110&lt;&gt;""</formula>
    </cfRule>
  </conditionalFormatting>
  <conditionalFormatting sqref="I110:I111 B110:E111">
    <cfRule type="expression" dxfId="95" priority="104" stopIfTrue="1">
      <formula>$A110&lt;&gt;""</formula>
    </cfRule>
  </conditionalFormatting>
  <conditionalFormatting sqref="F110:H111">
    <cfRule type="expression" dxfId="94" priority="103" stopIfTrue="1">
      <formula>$A110&lt;&gt;""</formula>
    </cfRule>
  </conditionalFormatting>
  <conditionalFormatting sqref="J110:J111">
    <cfRule type="expression" dxfId="93" priority="105" stopIfTrue="1">
      <formula>$A110&lt;&gt;""</formula>
    </cfRule>
  </conditionalFormatting>
  <conditionalFormatting sqref="F110:F111">
    <cfRule type="expression" dxfId="92" priority="101" stopIfTrue="1">
      <formula>$A110&lt;&gt;""</formula>
    </cfRule>
  </conditionalFormatting>
  <conditionalFormatting sqref="B112:J113 F114:H114">
    <cfRule type="expression" dxfId="91" priority="97" stopIfTrue="1">
      <formula>$A112&lt;&gt;""</formula>
    </cfRule>
  </conditionalFormatting>
  <conditionalFormatting sqref="I112:I113 B112:E113">
    <cfRule type="expression" dxfId="90" priority="99" stopIfTrue="1">
      <formula>$A112&lt;&gt;""</formula>
    </cfRule>
  </conditionalFormatting>
  <conditionalFormatting sqref="J112:J113">
    <cfRule type="expression" dxfId="89" priority="100" stopIfTrue="1">
      <formula>$A112&lt;&gt;""</formula>
    </cfRule>
  </conditionalFormatting>
  <conditionalFormatting sqref="H112:H114">
    <cfRule type="expression" dxfId="88" priority="98" stopIfTrue="1">
      <formula>$A112&lt;&gt;""</formula>
    </cfRule>
  </conditionalFormatting>
  <conditionalFormatting sqref="F112:H112 F113:F114">
    <cfRule type="expression" dxfId="87" priority="96" stopIfTrue="1">
      <formula>$A112&lt;&gt;""</formula>
    </cfRule>
  </conditionalFormatting>
  <conditionalFormatting sqref="C113:H113 F114:H114">
    <cfRule type="expression" dxfId="86" priority="95" stopIfTrue="1">
      <formula>$A113&lt;&gt;""</formula>
    </cfRule>
  </conditionalFormatting>
  <conditionalFormatting sqref="B114:E114 I114:J114">
    <cfRule type="expression" dxfId="85" priority="91" stopIfTrue="1">
      <formula>$A114&lt;&gt;""</formula>
    </cfRule>
  </conditionalFormatting>
  <conditionalFormatting sqref="I114 B114:E114">
    <cfRule type="expression" dxfId="84" priority="93" stopIfTrue="1">
      <formula>$A114&lt;&gt;""</formula>
    </cfRule>
  </conditionalFormatting>
  <conditionalFormatting sqref="J114">
    <cfRule type="expression" dxfId="83" priority="94" stopIfTrue="1">
      <formula>$A114&lt;&gt;""</formula>
    </cfRule>
  </conditionalFormatting>
  <conditionalFormatting sqref="B114:J117">
    <cfRule type="expression" dxfId="82" priority="86" stopIfTrue="1">
      <formula>$A114&lt;&gt;""</formula>
    </cfRule>
  </conditionalFormatting>
  <conditionalFormatting sqref="I114:I117 B114:E117">
    <cfRule type="expression" dxfId="81" priority="88" stopIfTrue="1">
      <formula>$A114&lt;&gt;""</formula>
    </cfRule>
  </conditionalFormatting>
  <conditionalFormatting sqref="F114:H117">
    <cfRule type="expression" dxfId="80" priority="87" stopIfTrue="1">
      <formula>$A114&lt;&gt;""</formula>
    </cfRule>
  </conditionalFormatting>
  <conditionalFormatting sqref="J114:J117">
    <cfRule type="expression" dxfId="79" priority="89" stopIfTrue="1">
      <formula>$A114&lt;&gt;""</formula>
    </cfRule>
  </conditionalFormatting>
  <conditionalFormatting sqref="F114:H116 F115:F117">
    <cfRule type="expression" dxfId="78" priority="85" stopIfTrue="1">
      <formula>$A114&lt;&gt;""</formula>
    </cfRule>
  </conditionalFormatting>
  <conditionalFormatting sqref="B117:J117">
    <cfRule type="expression" dxfId="77" priority="81" stopIfTrue="1">
      <formula>$A117&lt;&gt;""</formula>
    </cfRule>
  </conditionalFormatting>
  <conditionalFormatting sqref="I117 B117:E117">
    <cfRule type="expression" dxfId="76" priority="83" stopIfTrue="1">
      <formula>$A117&lt;&gt;""</formula>
    </cfRule>
  </conditionalFormatting>
  <conditionalFormatting sqref="J117">
    <cfRule type="expression" dxfId="75" priority="84" stopIfTrue="1">
      <formula>$A117&lt;&gt;""</formula>
    </cfRule>
  </conditionalFormatting>
  <conditionalFormatting sqref="H117">
    <cfRule type="expression" dxfId="74" priority="82" stopIfTrue="1">
      <formula>$A117&lt;&gt;""</formula>
    </cfRule>
  </conditionalFormatting>
  <conditionalFormatting sqref="F117:H117">
    <cfRule type="expression" dxfId="73" priority="80" stopIfTrue="1">
      <formula>$A117&lt;&gt;""</formula>
    </cfRule>
  </conditionalFormatting>
  <conditionalFormatting sqref="B115:J115">
    <cfRule type="expression" dxfId="72" priority="76" stopIfTrue="1">
      <formula>$A115&lt;&gt;""</formula>
    </cfRule>
  </conditionalFormatting>
  <conditionalFormatting sqref="I115 B115:E115">
    <cfRule type="expression" dxfId="71" priority="78" stopIfTrue="1">
      <formula>$A115&lt;&gt;""</formula>
    </cfRule>
  </conditionalFormatting>
  <conditionalFormatting sqref="J115">
    <cfRule type="expression" dxfId="70" priority="79" stopIfTrue="1">
      <formula>$A115&lt;&gt;""</formula>
    </cfRule>
  </conditionalFormatting>
  <conditionalFormatting sqref="H115">
    <cfRule type="expression" dxfId="69" priority="77" stopIfTrue="1">
      <formula>$A115&lt;&gt;""</formula>
    </cfRule>
  </conditionalFormatting>
  <conditionalFormatting sqref="B118:J118">
    <cfRule type="expression" dxfId="68" priority="72" stopIfTrue="1">
      <formula>$A118&lt;&gt;""</formula>
    </cfRule>
  </conditionalFormatting>
  <conditionalFormatting sqref="I118 B118:E118">
    <cfRule type="expression" dxfId="67" priority="74" stopIfTrue="1">
      <formula>$A118&lt;&gt;""</formula>
    </cfRule>
  </conditionalFormatting>
  <conditionalFormatting sqref="J118">
    <cfRule type="expression" dxfId="66" priority="75" stopIfTrue="1">
      <formula>$A118&lt;&gt;""</formula>
    </cfRule>
  </conditionalFormatting>
  <conditionalFormatting sqref="H118">
    <cfRule type="expression" dxfId="65" priority="73" stopIfTrue="1">
      <formula>$A118&lt;&gt;""</formula>
    </cfRule>
  </conditionalFormatting>
  <conditionalFormatting sqref="F118:H118">
    <cfRule type="expression" dxfId="64" priority="71" stopIfTrue="1">
      <formula>$A118&lt;&gt;""</formula>
    </cfRule>
  </conditionalFormatting>
  <conditionalFormatting sqref="B128:I129">
    <cfRule type="expression" dxfId="63" priority="68" stopIfTrue="1">
      <formula>$A128&lt;&gt;""</formula>
    </cfRule>
  </conditionalFormatting>
  <conditionalFormatting sqref="H128:I129 B128:E129">
    <cfRule type="expression" dxfId="62" priority="70" stopIfTrue="1">
      <formula>$A128&lt;&gt;""</formula>
    </cfRule>
  </conditionalFormatting>
  <conditionalFormatting sqref="G128:G129">
    <cfRule type="expression" dxfId="61" priority="69" stopIfTrue="1">
      <formula>$A128&lt;&gt;""</formula>
    </cfRule>
  </conditionalFormatting>
  <conditionalFormatting sqref="E128:H129">
    <cfRule type="expression" dxfId="60" priority="67" stopIfTrue="1">
      <formula>$A128&lt;&gt;""</formula>
    </cfRule>
  </conditionalFormatting>
  <conditionalFormatting sqref="E128">
    <cfRule type="expression" dxfId="59" priority="66" stopIfTrue="1">
      <formula>$A128&lt;&gt;""</formula>
    </cfRule>
  </conditionalFormatting>
  <conditionalFormatting sqref="H128:H129">
    <cfRule type="expression" dxfId="58" priority="65" stopIfTrue="1">
      <formula>$A128&lt;&gt;""</formula>
    </cfRule>
  </conditionalFormatting>
  <conditionalFormatting sqref="F128">
    <cfRule type="expression" dxfId="57" priority="64" stopIfTrue="1">
      <formula>$A128&lt;&gt;""</formula>
    </cfRule>
  </conditionalFormatting>
  <conditionalFormatting sqref="B131">
    <cfRule type="expression" dxfId="56" priority="61" stopIfTrue="1">
      <formula>$A131&lt;&gt;""</formula>
    </cfRule>
  </conditionalFormatting>
  <conditionalFormatting sqref="B131">
    <cfRule type="expression" dxfId="55" priority="63" stopIfTrue="1">
      <formula>$A131&lt;&gt;""</formula>
    </cfRule>
  </conditionalFormatting>
  <conditionalFormatting sqref="B131">
    <cfRule type="expression" dxfId="54" priority="58" stopIfTrue="1">
      <formula>$A131&lt;&gt;""</formula>
    </cfRule>
  </conditionalFormatting>
  <conditionalFormatting sqref="C131:I131">
    <cfRule type="expression" dxfId="53" priority="55" stopIfTrue="1">
      <formula>$A131&lt;&gt;""</formula>
    </cfRule>
  </conditionalFormatting>
  <conditionalFormatting sqref="I131 C131:E131">
    <cfRule type="expression" dxfId="52" priority="57" stopIfTrue="1">
      <formula>$A131&lt;&gt;""</formula>
    </cfRule>
  </conditionalFormatting>
  <conditionalFormatting sqref="H131">
    <cfRule type="expression" dxfId="51" priority="56" stopIfTrue="1">
      <formula>$A131&lt;&gt;""</formula>
    </cfRule>
  </conditionalFormatting>
  <conditionalFormatting sqref="F131:H131">
    <cfRule type="expression" dxfId="50" priority="54" stopIfTrue="1">
      <formula>$A131&lt;&gt;""</formula>
    </cfRule>
  </conditionalFormatting>
  <conditionalFormatting sqref="C131 F131:H131">
    <cfRule type="expression" dxfId="49" priority="52" stopIfTrue="1">
      <formula>$A131&lt;&gt;""</formula>
    </cfRule>
  </conditionalFormatting>
  <conditionalFormatting sqref="B132:J132">
    <cfRule type="expression" dxfId="48" priority="48" stopIfTrue="1">
      <formula>$A132&lt;&gt;""</formula>
    </cfRule>
  </conditionalFormatting>
  <conditionalFormatting sqref="I132 B132:E132">
    <cfRule type="expression" dxfId="47" priority="50" stopIfTrue="1">
      <formula>$A132&lt;&gt;""</formula>
    </cfRule>
  </conditionalFormatting>
  <conditionalFormatting sqref="J132">
    <cfRule type="expression" dxfId="46" priority="51" stopIfTrue="1">
      <formula>$A132&lt;&gt;""</formula>
    </cfRule>
  </conditionalFormatting>
  <conditionalFormatting sqref="H132">
    <cfRule type="expression" dxfId="45" priority="49" stopIfTrue="1">
      <formula>$A132&lt;&gt;""</formula>
    </cfRule>
  </conditionalFormatting>
  <conditionalFormatting sqref="H132">
    <cfRule type="expression" dxfId="44" priority="47" stopIfTrue="1">
      <formula>$A132&lt;&gt;""</formula>
    </cfRule>
  </conditionalFormatting>
  <conditionalFormatting sqref="I133:J133">
    <cfRule type="expression" dxfId="43" priority="44" stopIfTrue="1">
      <formula>$A133&lt;&gt;""</formula>
    </cfRule>
  </conditionalFormatting>
  <conditionalFormatting sqref="I133">
    <cfRule type="expression" dxfId="42" priority="45" stopIfTrue="1">
      <formula>$A133&lt;&gt;""</formula>
    </cfRule>
  </conditionalFormatting>
  <conditionalFormatting sqref="J133">
    <cfRule type="expression" dxfId="41" priority="46" stopIfTrue="1">
      <formula>$A133&lt;&gt;""</formula>
    </cfRule>
  </conditionalFormatting>
  <conditionalFormatting sqref="B133:H133">
    <cfRule type="expression" dxfId="40" priority="43" stopIfTrue="1">
      <formula>$A133&lt;&gt;""</formula>
    </cfRule>
  </conditionalFormatting>
  <conditionalFormatting sqref="B116:J116">
    <cfRule type="expression" dxfId="39" priority="36" stopIfTrue="1">
      <formula>$A116&lt;&gt;""</formula>
    </cfRule>
  </conditionalFormatting>
  <conditionalFormatting sqref="I116 B116:E116">
    <cfRule type="expression" dxfId="38" priority="38" stopIfTrue="1">
      <formula>$A116&lt;&gt;""</formula>
    </cfRule>
  </conditionalFormatting>
  <conditionalFormatting sqref="J116">
    <cfRule type="expression" dxfId="37" priority="39" stopIfTrue="1">
      <formula>$A116&lt;&gt;""</formula>
    </cfRule>
  </conditionalFormatting>
  <conditionalFormatting sqref="H116">
    <cfRule type="expression" dxfId="36" priority="37" stopIfTrue="1">
      <formula>$A116&lt;&gt;""</formula>
    </cfRule>
  </conditionalFormatting>
  <conditionalFormatting sqref="F116:H116">
    <cfRule type="expression" dxfId="35" priority="35" stopIfTrue="1">
      <formula>$A116&lt;&gt;""</formula>
    </cfRule>
  </conditionalFormatting>
  <conditionalFormatting sqref="B114:J114">
    <cfRule type="expression" dxfId="34" priority="31" stopIfTrue="1">
      <formula>$A114&lt;&gt;""</formula>
    </cfRule>
  </conditionalFormatting>
  <conditionalFormatting sqref="I114 B114:E114">
    <cfRule type="expression" dxfId="33" priority="33" stopIfTrue="1">
      <formula>$A114&lt;&gt;""</formula>
    </cfRule>
  </conditionalFormatting>
  <conditionalFormatting sqref="J114">
    <cfRule type="expression" dxfId="32" priority="34" stopIfTrue="1">
      <formula>$A114&lt;&gt;""</formula>
    </cfRule>
  </conditionalFormatting>
  <conditionalFormatting sqref="H114">
    <cfRule type="expression" dxfId="31" priority="32" stopIfTrue="1">
      <formula>$A114&lt;&gt;""</formula>
    </cfRule>
  </conditionalFormatting>
  <conditionalFormatting sqref="B117:J117">
    <cfRule type="expression" dxfId="30" priority="27" stopIfTrue="1">
      <formula>$A117&lt;&gt;""</formula>
    </cfRule>
  </conditionalFormatting>
  <conditionalFormatting sqref="I117 B117:E117">
    <cfRule type="expression" dxfId="29" priority="29" stopIfTrue="1">
      <formula>$A117&lt;&gt;""</formula>
    </cfRule>
  </conditionalFormatting>
  <conditionalFormatting sqref="J117">
    <cfRule type="expression" dxfId="28" priority="30" stopIfTrue="1">
      <formula>$A117&lt;&gt;""</formula>
    </cfRule>
  </conditionalFormatting>
  <conditionalFormatting sqref="H117">
    <cfRule type="expression" dxfId="27" priority="28" stopIfTrue="1">
      <formula>$A117&lt;&gt;""</formula>
    </cfRule>
  </conditionalFormatting>
  <conditionalFormatting sqref="F117:H117">
    <cfRule type="expression" dxfId="26" priority="26" stopIfTrue="1">
      <formula>$A117&lt;&gt;""</formula>
    </cfRule>
  </conditionalFormatting>
  <conditionalFormatting sqref="B122:J122">
    <cfRule type="expression" dxfId="25" priority="23" stopIfTrue="1">
      <formula>$A122&lt;&gt;""</formula>
    </cfRule>
  </conditionalFormatting>
  <conditionalFormatting sqref="B122:I122">
    <cfRule type="expression" dxfId="24" priority="24" stopIfTrue="1">
      <formula>$A122&lt;&gt;""</formula>
    </cfRule>
  </conditionalFormatting>
  <conditionalFormatting sqref="J122">
    <cfRule type="expression" dxfId="23" priority="25" stopIfTrue="1">
      <formula>$A122&lt;&gt;""</formula>
    </cfRule>
  </conditionalFormatting>
  <conditionalFormatting sqref="J123:J124">
    <cfRule type="expression" dxfId="22" priority="22" stopIfTrue="1">
      <formula>$A123&lt;&gt;""</formula>
    </cfRule>
  </conditionalFormatting>
  <conditionalFormatting sqref="B123:B124">
    <cfRule type="expression" dxfId="21" priority="20" stopIfTrue="1">
      <formula>$A123&lt;&gt;""</formula>
    </cfRule>
  </conditionalFormatting>
  <conditionalFormatting sqref="B123:B124">
    <cfRule type="expression" dxfId="20" priority="21" stopIfTrue="1">
      <formula>$A123&lt;&gt;""</formula>
    </cfRule>
  </conditionalFormatting>
  <conditionalFormatting sqref="B124">
    <cfRule type="expression" dxfId="19" priority="19" stopIfTrue="1">
      <formula>$A124&lt;&gt;""</formula>
    </cfRule>
  </conditionalFormatting>
  <conditionalFormatting sqref="C123:I124">
    <cfRule type="expression" dxfId="18" priority="16" stopIfTrue="1">
      <formula>$A123&lt;&gt;""</formula>
    </cfRule>
  </conditionalFormatting>
  <conditionalFormatting sqref="I123:I124 C123:E124">
    <cfRule type="expression" dxfId="17" priority="18" stopIfTrue="1">
      <formula>$A123&lt;&gt;""</formula>
    </cfRule>
  </conditionalFormatting>
  <conditionalFormatting sqref="H123:H124">
    <cfRule type="expression" dxfId="16" priority="17" stopIfTrue="1">
      <formula>$A123&lt;&gt;""</formula>
    </cfRule>
  </conditionalFormatting>
  <conditionalFormatting sqref="F124:H124">
    <cfRule type="expression" dxfId="15" priority="15" stopIfTrue="1">
      <formula>$A124&lt;&gt;""</formula>
    </cfRule>
  </conditionalFormatting>
  <conditionalFormatting sqref="F123:H123">
    <cfRule type="expression" dxfId="14" priority="14" stopIfTrue="1">
      <formula>$A123&lt;&gt;""</formula>
    </cfRule>
  </conditionalFormatting>
  <conditionalFormatting sqref="C124 F124:H124">
    <cfRule type="expression" dxfId="13" priority="13" stopIfTrue="1">
      <formula>$A124&lt;&gt;""</formula>
    </cfRule>
  </conditionalFormatting>
  <conditionalFormatting sqref="I126:J126">
    <cfRule type="expression" dxfId="12" priority="10" stopIfTrue="1">
      <formula>$A126&lt;&gt;""</formula>
    </cfRule>
  </conditionalFormatting>
  <conditionalFormatting sqref="I126">
    <cfRule type="expression" dxfId="11" priority="11" stopIfTrue="1">
      <formula>$A126&lt;&gt;""</formula>
    </cfRule>
  </conditionalFormatting>
  <conditionalFormatting sqref="J126">
    <cfRule type="expression" dxfId="10" priority="12" stopIfTrue="1">
      <formula>$A126&lt;&gt;""</formula>
    </cfRule>
  </conditionalFormatting>
  <conditionalFormatting sqref="B126:H126">
    <cfRule type="expression" dxfId="9" priority="9" stopIfTrue="1">
      <formula>$A126&lt;&gt;""</formula>
    </cfRule>
  </conditionalFormatting>
  <conditionalFormatting sqref="B130:J130">
    <cfRule type="expression" dxfId="8" priority="5" stopIfTrue="1">
      <formula>$A130&lt;&gt;""</formula>
    </cfRule>
  </conditionalFormatting>
  <conditionalFormatting sqref="I130 B130:E130">
    <cfRule type="expression" dxfId="7" priority="7" stopIfTrue="1">
      <formula>$A130&lt;&gt;""</formula>
    </cfRule>
  </conditionalFormatting>
  <conditionalFormatting sqref="J130">
    <cfRule type="expression" dxfId="6" priority="8" stopIfTrue="1">
      <formula>$A130&lt;&gt;""</formula>
    </cfRule>
  </conditionalFormatting>
  <conditionalFormatting sqref="H130">
    <cfRule type="expression" dxfId="5" priority="6" stopIfTrue="1">
      <formula>$A130&lt;&gt;""</formula>
    </cfRule>
  </conditionalFormatting>
  <conditionalFormatting sqref="H130">
    <cfRule type="expression" dxfId="4" priority="4" stopIfTrue="1">
      <formula>$A130&lt;&gt;""</formula>
    </cfRule>
  </conditionalFormatting>
  <conditionalFormatting sqref="F135">
    <cfRule type="expression" dxfId="3" priority="2" stopIfTrue="1">
      <formula>$A135&lt;&gt;""</formula>
    </cfRule>
  </conditionalFormatting>
  <conditionalFormatting sqref="F135">
    <cfRule type="expression" dxfId="2" priority="3" stopIfTrue="1">
      <formula>$A135&lt;&gt;""</formula>
    </cfRule>
  </conditionalFormatting>
  <conditionalFormatting sqref="G135:I135">
    <cfRule type="expression" dxfId="1" priority="1" stopIfTrue="1">
      <formula>$A135&lt;&gt;""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45"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2.5"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Slovenská motocyklová federácia, Športovcov 340, Považská Bystrica, 017 01</v>
      </c>
      <c r="B1" s="368"/>
      <c r="C1" s="368"/>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69" t="s">
        <v>1260</v>
      </c>
      <c r="F3" s="370"/>
      <c r="N3" s="137" t="str">
        <f t="shared" si="0"/>
        <v>c - príspevok Slovenskému paralympijskému výboru</v>
      </c>
      <c r="O3" s="137" t="s">
        <v>343</v>
      </c>
      <c r="P3" s="137" t="s">
        <v>344</v>
      </c>
    </row>
    <row r="4" spans="1:16" ht="45.75" customHeight="1" x14ac:dyDescent="0.2">
      <c r="E4" s="370"/>
      <c r="F4" s="370"/>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1685</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25">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30813883</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7" t="s">
        <v>1286</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2025-01-23T13:30:36Z</cp:lastPrinted>
  <dcterms:created xsi:type="dcterms:W3CDTF">2017-02-20T06:20:12Z</dcterms:created>
  <dcterms:modified xsi:type="dcterms:W3CDTF">2025-10-22T07:38:20Z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