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ento_zošit" defaultThemeVersion="124226"/>
  <mc:AlternateContent xmlns:mc="http://schemas.openxmlformats.org/markup-compatibility/2006">
    <mc:Choice Requires="x15">
      <x15ac:absPath xmlns:x15ac="http://schemas.microsoft.com/office/spreadsheetml/2010/11/ac" url="W:\Zuzana\MŠ SR\2025 vyúčtovanie\"/>
    </mc:Choice>
  </mc:AlternateContent>
  <bookViews>
    <workbookView xWindow="0" yWindow="0" windowWidth="28800" windowHeight="12045" activeTab="4"/>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5" i="1" l="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A1" i="1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K17" i="4" s="1"/>
  <c r="A12" i="4"/>
  <c r="M13" i="4" s="1"/>
  <c r="A46" i="4"/>
  <c r="A82" i="4"/>
  <c r="K82"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C14" i="6"/>
  <c r="K16" i="4"/>
  <c r="J16" i="4" s="1"/>
  <c r="M17" i="4"/>
  <c r="K46" i="4"/>
  <c r="M47" i="4"/>
  <c r="L65" i="9"/>
  <c r="C13" i="6"/>
  <c r="C10" i="6"/>
  <c r="K40" i="9"/>
  <c r="L41" i="9"/>
  <c r="L43" i="9"/>
  <c r="L46" i="9" s="1"/>
  <c r="K45" i="9"/>
  <c r="B43" i="9" s="1"/>
  <c r="K12" i="4"/>
  <c r="J12" i="4" s="1"/>
  <c r="C11" i="6"/>
  <c r="L63" i="9" l="1"/>
  <c r="M63" i="9" s="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authors>
    <author>Branislav Strečanský</author>
    <author>Janíčková Lýdia</author>
  </authors>
  <commentList>
    <comment ref="A4" authorId="0" shapeId="0">
      <text>
        <r>
          <rPr>
            <sz val="8"/>
            <color indexed="81"/>
            <rFont val="Tahoma"/>
            <family val="2"/>
          </rPr>
          <t>Vybrať z rozbaľovacieho zoznamu</t>
        </r>
        <r>
          <rPr>
            <sz val="8"/>
            <color indexed="81"/>
            <rFont val="Tahoma"/>
            <family val="2"/>
          </rPr>
          <t xml:space="preserve">
</t>
        </r>
      </text>
    </comment>
    <comment ref="A7" authorId="0" shapeId="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authors>
    <author>Branislav Strečanský</author>
    <author>Janíčková Lýdia</author>
  </authors>
  <commentList>
    <comment ref="A104" authorId="0" shapeId="0">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authors>
    <author>Ivan</author>
  </authors>
  <commentList>
    <comment ref="K1" authorId="0" shapeId="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<sst xmlns="http://schemas.openxmlformats.org/spreadsheetml/2006/main" count="3218" uniqueCount="1783">
  <si>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</si>
  <si>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</si>
  <si>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</si>
  <si>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</si>
  <si>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</si>
  <si>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</si>
  <si>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</si>
  <si>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</si>
  <si>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</si>
  <si>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</si>
  <si>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</si>
  <si>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</si>
  <si>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</si>
  <si>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</si>
  <si>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</si>
  <si>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</si>
  <si>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</si>
  <si>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</si>
  <si>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</si>
  <si>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</si>
  <si>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</si>
  <si>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</si>
  <si>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</si>
  <si>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</si>
  <si>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</si>
  <si>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</si>
  <si>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</si>
  <si>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</si>
  <si>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</si>
  <si>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</si>
  <si>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</si>
  <si>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</si>
  <si>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</si>
  <si>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</si>
  <si>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</si>
  <si>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</si>
  <si>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</si>
  <si>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</si>
  <si>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</si>
  <si>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</si>
  <si>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</si>
  <si>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</si>
  <si>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</si>
  <si>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</si>
  <si>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</si>
  <si>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</si>
  <si>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</si>
  <si>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</si>
  <si>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</si>
  <si>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</si>
  <si>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</si>
  <si>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</si>
  <si>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</si>
  <si>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</si>
  <si>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</si>
  <si>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</si>
  <si>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</si>
  <si>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</si>
  <si>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</si>
  <si>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</si>
  <si>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</si>
  <si>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</si>
  <si>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</si>
  <si>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</si>
  <si>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</si>
  <si>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</si>
  <si>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</si>
  <si>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</si>
  <si>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</si>
  <si>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</si>
  <si>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</si>
  <si>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</si>
  <si>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</si>
  <si>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</si>
  <si>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</si>
  <si>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</si>
  <si>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</si>
  <si>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</si>
  <si>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</si>
  <si>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</si>
  <si>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</si>
  <si>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</si>
  <si>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</si>
  <si>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</si>
  <si>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</si>
  <si>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</si>
  <si>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</si>
  <si>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</si>
  <si>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</si>
  <si>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</si>
  <si>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</si>
  <si>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</si>
  <si>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</si>
  <si>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</si>
  <si>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</si>
  <si>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</si>
  <si>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</si>
  <si>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</si>
  <si>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</si>
  <si>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</si>
  <si>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</si>
  <si>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</si>
  <si>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</si>
  <si>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</si>
  <si>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</si>
  <si>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</si>
  <si>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</si>
  <si>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</si>
  <si>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</si>
  <si>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</si>
  <si>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</si>
  <si>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</si>
  <si>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</si>
  <si>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</si>
  <si>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</si>
  <si>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</si>
  <si>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</si>
  <si>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</si>
  <si>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</si>
  <si>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</si>
  <si>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</si>
  <si>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</si>
  <si>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</si>
  <si>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</si>
  <si>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</si>
  <si>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</si>
  <si>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</si>
  <si>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</si>
  <si>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</si>
  <si>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</si>
  <si>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</si>
  <si>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</si>
  <si>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</si>
  <si>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</si>
  <si>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</si>
  <si>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</si>
  <si>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</si>
  <si>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</si>
  <si>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</si>
  <si>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</si>
  <si>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</si>
  <si>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</si>
  <si>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</si>
  <si>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</si>
  <si>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</si>
  <si>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</si>
  <si>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</si>
  <si>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</si>
  <si>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</si>
  <si>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</si>
  <si>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</si>
  <si>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</si>
  <si>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</si>
  <si>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</si>
  <si>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</si>
  <si>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</si>
  <si>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</si>
  <si>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</si>
  <si>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</si>
  <si>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</si>
  <si>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</si>
  <si>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</si>
  <si>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</si>
  <si>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</si>
  <si>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</si>
  <si>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</si>
  <si>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</si>
  <si>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</si>
  <si>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</si>
  <si>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</si>
  <si>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</si>
  <si>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</si>
  <si>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</si>
  <si>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</si>
  <si>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</si>
  <si>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</si>
  <si>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</si>
  <si>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</si>
  <si>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</si>
  <si>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</si>
  <si>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</si>
  <si>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</si>
  <si>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</si>
  <si>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</si>
  <si>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</si>
  <si>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</si>
  <si>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</si>
  <si>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</si>
  <si>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</si>
  <si>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</si>
  <si>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</si>
  <si>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</si>
  <si>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</si>
  <si>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</si>
  <si>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</si>
  <si>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</si>
  <si>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</si>
  <si>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</si>
  <si>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</si>
  <si>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</si>
  <si>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</si>
  <si>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</si>
  <si>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</si>
  <si>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</si>
  <si>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</si>
  <si>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</si>
  <si>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</si>
  <si>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</si>
  <si>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</si>
  <si>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</si>
  <si>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</si>
  <si>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</si>
  <si>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</si>
  <si>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</si>
  <si>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</si>
  <si>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</si>
  <si>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</si>
  <si>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</si>
  <si>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</si>
  <si>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</si>
  <si>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</si>
  <si>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</si>
  <si>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</si>
  <si>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</si>
  <si>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</si>
  <si>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</si>
  <si>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</si>
  <si>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</si>
  <si>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</si>
  <si>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</si>
  <si>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</si>
  <si>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</si>
  <si>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</si>
  <si>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</si>
  <si>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</si>
  <si>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</si>
  <si>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</si>
  <si>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</si>
  <si>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</si>
  <si>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</si>
  <si>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</si>
  <si>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</si>
  <si>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</si>
  <si>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</si>
  <si>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</si>
  <si>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</si>
  <si>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</si>
  <si>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</si>
  <si>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</si>
  <si>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</si>
  <si>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</si>
  <si>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</si>
  <si>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</si>
  <si>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</si>
  <si>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</si>
  <si>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</si>
  <si>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</si>
  <si>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</si>
  <si>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</si>
  <si>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</si>
  <si>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</si>
  <si>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</si>
  <si>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</si>
  <si>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</si>
  <si>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</si>
  <si>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</si>
  <si>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</si>
  <si>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</si>
  <si>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</si>
  <si>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</si>
  <si>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</si>
  <si>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</si>
  <si>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</si>
  <si>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</si>
  <si>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</si>
  <si>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</si>
  <si>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</si>
  <si>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</si>
  <si>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</si>
  <si>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</si>
  <si>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</si>
  <si>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</si>
  <si>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</si>
  <si>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</si>
  <si>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</si>
  <si>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</si>
  <si>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</si>
  <si>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</si>
  <si>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</si>
  <si>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</si>
  <si>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</si>
  <si>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</si>
  <si>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</si>
  <si>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</si>
  <si>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</si>
  <si>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</si>
  <si>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</si>
  <si>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</si>
  <si>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</si>
  <si>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</si>
  <si>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</si>
  <si>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</si>
  <si>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</si>
  <si>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</si>
  <si>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</si>
  <si>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</si>
  <si>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</si>
  <si>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</si>
  <si>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</si>
  <si>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</si>
  <si>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</si>
  <si>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</si>
  <si>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</si>
  <si>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</si>
  <si>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</si>
  <si>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</si>
  <si>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</si>
  <si>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</si>
  <si>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</si>
  <si>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</si>
  <si>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</si>
  <si>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</si>
  <si>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</si>
  <si>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</si>
  <si>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</si>
  <si>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</si>
  <si>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</si>
  <si>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</si>
  <si>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</si>
  <si>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</si>
  <si>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</si>
  <si>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</si>
  <si>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</si>
  <si>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</si>
  <si>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</si>
  <si>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</si>
  <si>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</si>
  <si>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</si>
  <si>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</si>
  <si>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</si>
  <si>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</si>
  <si>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</si>
  <si>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</si>
  <si>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</si>
  <si>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</si>
  <si>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</si>
  <si>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</si>
  <si>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</si>
  <si>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</si>
  <si>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</si>
  <si>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</si>
  <si>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</si>
  <si>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</si>
  <si>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</si>
  <si>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</si>
  <si>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</si>
  <si>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</si>
  <si>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</si>
  <si>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</si>
  <si>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</si>
  <si>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</si>
  <si>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</si>
  <si>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</si>
  <si>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</si>
  <si>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</si>
  <si>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</si>
  <si>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</si>
  <si>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</si>
  <si>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</si>
  <si>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</si>
  <si>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</si>
  <si>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</si>
  <si>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</si>
  <si>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</si>
  <si>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</si>
  <si>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</si>
  <si>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</si>
  <si>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</si>
  <si>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</si>
  <si>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</si>
  <si>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</si>
  <si>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</si>
  <si>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</si>
  <si>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</si>
  <si>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</si>
  <si>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</si>
  <si>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</si>
  <si>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</si>
  <si>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</si>
  <si>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</si>
  <si>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</si>
  <si>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</si>
  <si>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</si>
  <si>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</si>
  <si>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</si>
  <si>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</si>
  <si>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</si>
  <si>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</si>
  <si>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</si>
  <si>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</si>
  <si>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</si>
  <si>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</si>
  <si>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</si>
  <si>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</si>
  <si>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</si>
  <si>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</si>
  <si>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</si>
  <si>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</si>
  <si>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</si>
  <si>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</si>
  <si>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</si>
  <si>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</si>
  <si>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</si>
  <si>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</si>
  <si>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</si>
  <si>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</si>
  <si>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</si>
  <si>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</si>
  <si>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</si>
  <si>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</si>
  <si>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</si>
  <si>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</si>
  <si>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</si>
  <si>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</si>
  <si>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</si>
  <si>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</si>
  <si>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</si>
  <si>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</si>
  <si>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</si>
  <si>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</si>
  <si>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</si>
  <si>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</si>
  <si>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</si>
  <si>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</si>
  <si>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</si>
  <si>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</si>
  <si>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</si>
  <si>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</si>
  <si>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</si>
  <si>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</si>
  <si>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</si>
  <si>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</si>
  <si>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</si>
  <si>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</si>
  <si>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</si>
  <si>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</si>
  <si>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</si>
  <si>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</si>
  <si>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</si>
  <si>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</si>
  <si>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</si>
  <si>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</si>
  <si>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</si>
  <si>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</si>
  <si>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</si>
  <si>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</si>
  <si>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</si>
  <si>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</si>
  <si>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</si>
  <si>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</si>
  <si>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</si>
  <si>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</si>
  <si>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</si>
  <si>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</si>
  <si>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</si>
  <si>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</si>
  <si>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</si>
  <si>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</si>
  <si>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</si>
  <si>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</si>
  <si>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</si>
  <si>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</si>
  <si>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</si>
  <si>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</si>
  <si>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</si>
  <si>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</si>
  <si>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</si>
  <si>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</si>
  <si>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</si>
  <si>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</si>
  <si>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</si>
  <si>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</si>
  <si>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</si>
  <si>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</si>
  <si>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</si>
  <si>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</si>
  <si>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</si>
  <si>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</si>
  <si>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</si>
  <si>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</si>
  <si>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</si>
  <si>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</si>
  <si>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</si>
  <si>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</si>
  <si>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</si>
  <si>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</si>
  <si>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</si>
  <si>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</si>
  <si>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</si>
  <si>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</si>
  <si>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</si>
  <si>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</si>
  <si>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</si>
  <si>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</si>
  <si>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</si>
  <si>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</si>
  <si>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</si>
  <si>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</si>
  <si>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</si>
  <si>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</si>
  <si>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</si>
  <si>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</si>
  <si>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</si>
  <si>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</si>
  <si>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</si>
  <si>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</si>
  <si>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</si>
  <si>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</si>
  <si>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</si>
  <si>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</si>
  <si>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</si>
  <si>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</si>
  <si>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</si>
  <si>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</si>
  <si>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</si>
  <si>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</si>
  <si>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</si>
  <si>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</si>
  <si>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</si>
  <si>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</si>
  <si>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</si>
  <si>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</si>
  <si>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</si>
  <si>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</si>
  <si>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</si>
  <si>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</si>
  <si>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</si>
  <si>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</si>
  <si>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</si>
  <si>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</si>
  <si>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</si>
  <si>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</si>
  <si>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</si>
  <si>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</si>
  <si>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</si>
  <si>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</si>
  <si>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</si>
  <si>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</si>
  <si>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</si>
  <si>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</si>
  <si>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</si>
  <si>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</si>
  <si>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</si>
  <si>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</si>
  <si>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</si>
  <si>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</si>
  <si>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</si>
  <si>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</si>
  <si>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</si>
  <si>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</si>
  <si>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</si>
  <si>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</si>
  <si>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</si>
  <si>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</si>
  <si>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</si>
  <si>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</si>
  <si>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</si>
  <si>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</si>
  <si>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</si>
  <si>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</si>
  <si>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</si>
  <si>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</si>
  <si>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</si>
  <si>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</si>
  <si>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</si>
  <si>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</si>
  <si>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</si>
  <si>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</si>
  <si>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</si>
  <si>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</si>
  <si>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</si>
  <si>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</si>
  <si>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</si>
  <si>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</si>
  <si>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</si>
  <si>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</si>
  <si>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</si>
  <si>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</si>
  <si>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</si>
  <si>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</si>
  <si>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</si>
  <si>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</si>
  <si>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</si>
  <si>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</si>
  <si>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</si>
  <si>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</si>
  <si>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</si>
  <si>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</si>
  <si>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</si>
  <si>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</si>
  <si>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</si>
  <si>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</si>
  <si>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</si>
  <si>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</si>
  <si>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</si>
  <si>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</si>
  <si>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</si>
  <si>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</si>
  <si>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</si>
  <si>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</si>
  <si>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</si>
  <si>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</si>
  <si>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</si>
  <si>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</si>
  <si>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</si>
  <si>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</si>
  <si>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</si>
  <si>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</si>
  <si>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</si>
  <si>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</si>
  <si>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</si>
  <si>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</si>
  <si>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</si>
  <si>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</si>
  <si>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</si>
  <si>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</si>
  <si>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</si>
  <si>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</si>
  <si>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</si>
  <si>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</si>
  <si>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</si>
  <si>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</si>
  <si>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</si>
  <si>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</si>
  <si>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</si>
  <si>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</si>
  <si>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</si>
  <si>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</si>
  <si>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</si>
  <si>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</si>
  <si>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</si>
  <si>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</si>
  <si>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</si>
  <si>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</si>
  <si>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</si>
  <si>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</si>
  <si>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</si>
  <si>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</si>
  <si>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</si>
  <si>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</si>
  <si>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</si>
  <si>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</si>
  <si>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</si>
  <si>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</si>
  <si>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</si>
  <si>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</si>
  <si>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</si>
  <si>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</si>
  <si>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</si>
  <si>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</si>
  <si>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</si>
  <si>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</si>
  <si>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</si>
  <si>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</si>
  <si>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</si>
  <si>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</si>
  <si>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</si>
  <si>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</si>
  <si>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</si>
  <si>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</si>
  <si>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</si>
  <si>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</si>
  <si>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</si>
  <si>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</si>
  <si>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</si>
  <si>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</si>
  <si>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</si>
  <si>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</si>
  <si>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</si>
  <si>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</si>
  <si>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</si>
  <si>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</si>
  <si>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</si>
  <si>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</si>
  <si>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</si>
  <si>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</si>
  <si>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</si>
  <si>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</si>
  <si>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</si>
  <si>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</si>
  <si>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</si>
  <si>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</si>
  <si>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</si>
  <si>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</si>
  <si>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</si>
  <si>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</si>
  <si>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</si>
  <si>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</si>
  <si>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</si>
  <si>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</si>
  <si>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</si>
  <si>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</si>
  <si>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</si>
  <si>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</si>
  <si>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</si>
  <si>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</si>
  <si>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</si>
  <si>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</si>
  <si>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</si>
  <si>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</si>
  <si>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</si>
  <si>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</si>
  <si>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</si>
  <si>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</si>
  <si>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</si>
  <si>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</si>
  <si>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</si>
  <si>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</si>
  <si>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</si>
  <si>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</si>
  <si>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</si>
  <si>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</si>
  <si>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</si>
  <si>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</si>
  <si>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</si>
  <si>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</si>
  <si>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</si>
  <si>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</si>
  <si>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</si>
  <si>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</si>
  <si>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</si>
  <si>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</si>
  <si>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</si>
  <si>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</si>
  <si>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</si>
  <si>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</si>
  <si>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</si>
  <si>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</si>
  <si>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</si>
  <si>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</si>
  <si>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</si>
  <si>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</si>
  <si>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</si>
  <si>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</si>
  <si>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</si>
  <si>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</si>
  <si>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</si>
  <si>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</si>
  <si>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</si>
  <si>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</si>
  <si>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</si>
  <si>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</si>
  <si>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</si>
  <si>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</si>
  <si>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</si>
  <si>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</si>
  <si>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</si>
  <si>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</si>
  <si>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</si>
  <si>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</si>
  <si>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</si>
  <si>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</si>
  <si>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</si>
  <si>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</si>
  <si>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</si>
  <si>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</si>
  <si>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</si>
  <si>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</si>
  <si>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</si>
  <si>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</si>
  <si>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</si>
  <si>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</si>
  <si>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</si>
  <si>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</si>
  <si>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</si>
  <si>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</si>
  <si>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</si>
  <si>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</si>
  <si>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</si>
  <si>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</si>
  <si>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</si>
  <si>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</si>
  <si>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</si>
  <si>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</si>
  <si>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</si>
  <si>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</si>
  <si>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</si>
  <si>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</si>
  <si>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</si>
  <si>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</si>
  <si>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</si>
  <si>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</si>
  <si>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</si>
  <si>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</si>
  <si>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</si>
  <si>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</si>
  <si>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</si>
  <si>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</si>
  <si>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</si>
  <si>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</si>
  <si>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</si>
  <si>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</si>
  <si>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</si>
  <si>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</si>
  <si>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</si>
  <si>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</si>
  <si>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</si>
  <si>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</si>
  <si>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</si>
  <si>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</si>
  <si>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</si>
  <si>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</si>
  <si>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</si>
  <si>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</si>
  <si>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</si>
  <si>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</si>
  <si>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</si>
  <si>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</si>
  <si>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</si>
  <si>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</si>
  <si>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</si>
  <si>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</si>
  <si>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</si>
  <si>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</si>
  <si>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</si>
  <si>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</si>
  <si>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</si>
  <si>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</si>
  <si>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</si>
  <si>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</si>
  <si>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</si>
  <si>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</si>
  <si>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</si>
  <si>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</si>
  <si>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</si>
  <si>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</si>
  <si>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</si>
  <si>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</si>
  <si>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</si>
  <si>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</si>
  <si>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</si>
  <si>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</si>
  <si>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</si>
  <si>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</si>
  <si>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</si>
  <si>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</si>
  <si>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</si>
  <si>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</si>
  <si>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</si>
  <si>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</si>
  <si>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</si>
  <si>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</si>
  <si>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</si>
  <si>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</si>
  <si>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</si>
  <si>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</si>
  <si>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</si>
  <si>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</si>
  <si>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</si>
  <si>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</si>
  <si>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</si>
  <si>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</si>
  <si>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</si>
  <si>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</si>
  <si>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</si>
  <si>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</si>
  <si>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</si>
  <si>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</si>
  <si>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</si>
  <si>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</si>
  <si>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</si>
  <si>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</si>
  <si>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</si>
  <si>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</si>
  <si>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</si>
  <si>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</si>
  <si>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</si>
  <si>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</si>
  <si>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</si>
  <si>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</si>
  <si>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</si>
  <si>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</si>
  <si>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</si>
  <si>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</si>
  <si>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</si>
  <si>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</si>
  <si>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</si>
  <si>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</si>
  <si>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</si>
  <si>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</si>
  <si>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</si>
  <si>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</si>
  <si>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</si>
  <si>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</si>
  <si>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</si>
  <si>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</si>
  <si>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</si>
  <si>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</si>
  <si>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</si>
  <si>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</si>
  <si>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</si>
  <si>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</si>
  <si>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</si>
  <si>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</si>
  <si>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</si>
  <si>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</si>
  <si>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</si>
  <si>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</si>
  <si>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</si>
  <si>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</si>
  <si>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</si>
  <si>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</si>
  <si>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</si>
  <si>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</si>
  <si>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</si>
  <si>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</si>
  <si>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</si>
  <si>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</si>
  <si>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</si>
  <si>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</si>
  <si>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</si>
  <si>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</si>
  <si>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</si>
  <si>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</si>
  <si>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</si>
  <si>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</si>
  <si>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</si>
  <si>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</si>
  <si>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</si>
  <si>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</si>
  <si>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</si>
  <si>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</si>
  <si>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</si>
  <si>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</si>
  <si>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</si>
  <si>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</si>
  <si>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</si>
  <si>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</si>
  <si>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</si>
  <si>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</si>
  <si>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</si>
  <si>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</si>
  <si>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</si>
  <si>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</si>
  <si>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</si>
  <si>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</si>
  <si>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</si>
  <si>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</si>
  <si>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</si>
  <si>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</si>
  <si>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</si>
  <si>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</si>
  <si>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</si>
  <si>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</si>
  <si>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</si>
  <si>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</si>
  <si>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</si>
  <si>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</si>
  <si>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</si>
  <si>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</si>
  <si>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</si>
  <si>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</si>
  <si>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</si>
  <si>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</si>
  <si>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</si>
  <si>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</si>
  <si>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</si>
  <si>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</si>
  <si>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</si>
  <si>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</si>
  <si>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</si>
  <si>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</si>
  <si>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</si>
  <si>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</si>
  <si>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</si>
  <si>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</si>
  <si>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</si>
  <si>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</si>
  <si>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</si>
  <si>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</si>
  <si>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</si>
  <si>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</si>
  <si>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</si>
  <si>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</si>
  <si>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</si>
  <si>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</si>
  <si>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</si>
  <si>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</si>
  <si>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</si>
  <si>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</si>
  <si>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</si>
  <si>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</si>
  <si>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</si>
  <si>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</si>
  <si>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</si>
  <si>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</si>
  <si>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</si>
  <si>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</si>
  <si>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</si>
  <si>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</si>
  <si>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</si>
  <si>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</si>
  <si>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</si>
  <si>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</si>
  <si>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</si>
  <si>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</si>
  <si>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</si>
  <si>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</si>
  <si>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</si>
  <si>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</si>
  <si>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</si>
  <si>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</si>
  <si>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</si>
  <si>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</si>
  <si>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</si>
  <si>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</si>
  <si>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</si>
  <si>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</si>
  <si>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</si>
  <si>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</si>
  <si>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</si>
  <si>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</si>
  <si>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</si>
  <si>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</si>
  <si>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</si>
  <si>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</si>
  <si>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</si>
  <si>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</si>
  <si>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</si>
  <si>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</si>
  <si>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</si>
  <si>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</si>
  <si>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</si>
  <si>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</si>
  <si>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</si>
  <si>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</si>
  <si>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</si>
  <si>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</si>
  <si>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</si>
  <si>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</si>
  <si>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</si>
  <si>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</si>
  <si>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</si>
  <si>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</si>
  <si>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</si>
  <si>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</si>
  <si>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</si>
  <si>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</si>
  <si>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</si>
  <si>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</si>
  <si>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</si>
  <si>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</si>
  <si>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</si>
  <si>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</si>
  <si>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</si>
  <si>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</si>
  <si>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</si>
  <si>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</si>
  <si>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</si>
  <si>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</si>
  <si>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</si>
  <si>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</si>
  <si>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</si>
  <si>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</si>
  <si>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</si>
  <si>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</si>
  <si>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</si>
  <si>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</si>
  <si>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</si>
  <si>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</si>
  <si>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</si>
  <si>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</si>
  <si>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</si>
  <si>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</si>
  <si>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</si>
  <si>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</si>
  <si>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</si>
  <si>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</si>
  <si>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</si>
  <si>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</si>
  <si>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</si>
  <si>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</si>
  <si>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</si>
  <si>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</si>
  <si>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</si>
  <si>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</si>
  <si>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</si>
  <si>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</si>
  <si>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</si>
  <si>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</si>
  <si>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</si>
  <si>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</si>
  <si>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</si>
  <si>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</si>
  <si>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</si>
  <si>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</si>
  <si>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</si>
  <si>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</si>
  <si>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</si>
  <si>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</si>
  <si>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</si>
  <si>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</si>
  <si>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</si>
  <si>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</si>
  <si>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</si>
  <si>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</si>
  <si>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</si>
  <si>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</si>
  <si>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</si>
  <si>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</si>
  <si>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</si>
  <si>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</si>
  <si>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</si>
  <si>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</si>
  <si>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</si>
  <si>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</si>
  <si>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</si>
  <si>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</si>
  <si>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</si>
  <si>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</si>
  <si>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</si>
  <si>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</si>
  <si>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</si>
  <si>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</si>
  <si>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</si>
  <si>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</si>
  <si>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</si>
  <si>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</si>
  <si>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</si>
  <si>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</si>
  <si>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</si>
  <si>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</si>
  <si>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</si>
  <si>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</si>
  <si>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</si>
  <si>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</si>
  <si>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</si>
  <si>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</si>
  <si>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</si>
  <si>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</si>
  <si>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</si>
  <si>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</si>
  <si>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</si>
  <si>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</si>
  <si>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</si>
  <si>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</si>
  <si>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</si>
  <si>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</si>
  <si>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</si>
  <si>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</si>
  <si>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</si>
  <si>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</si>
  <si>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</si>
  <si>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</si>
  <si>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</si>
  <si>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</si>
  <si>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</si>
  <si>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</si>
  <si>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</si>
  <si>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</si>
  <si>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</si>
  <si>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</si>
  <si>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</si>
  <si>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</si>
  <si>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</si>
  <si>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</si>
  <si>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</si>
  <si>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</si>
  <si>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</si>
  <si>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</si>
  <si>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</si>
  <si>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</si>
  <si>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</si>
  <si>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</si>
  <si>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</si>
  <si>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</si>
  <si>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</si>
  <si>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</si>
  <si>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</si>
  <si>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</si>
  <si>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</si>
  <si>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</si>
  <si>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</si>
  <si>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</si>
  <si>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</si>
  <si>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</si>
  <si>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</si>
  <si>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</si>
  <si>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</si>
  <si>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</si>
  <si>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</si>
  <si>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</si>
  <si>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</si>
  <si>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</si>
  <si>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</si>
  <si>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</si>
  <si>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</si>
  <si>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</si>
  <si>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</si>
  <si>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</si>
  <si>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</si>
  <si>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</si>
  <si>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</si>
  <si>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</si>
  <si>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</si>
  <si>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</si>
  <si>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</si>
  <si>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</si>
  <si>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</si>
  <si>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</si>
  <si>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</si>
  <si>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</si>
  <si>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</si>
  <si>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</si>
  <si>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</si>
  <si>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</si>
  <si>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</si>
  <si>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</si>
  <si>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</si>
  <si>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</si>
  <si>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</si>
  <si>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</si>
  <si>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</si>
  <si>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</si>
  <si>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</si>
  <si>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</si>
  <si>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</si>
  <si>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</si>
  <si>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</si>
  <si>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</si>
  <si>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</si>
  <si>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</si>
  <si>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</si>
  <si>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</si>
  <si>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</si>
  <si>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</si>
  <si>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</si>
  <si>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</si>
  <si>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</si>
  <si>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</si>
  <si>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</si>
  <si>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</si>
  <si>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</si>
  <si>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</si>
  <si>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</si>
  <si>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</si>
  <si>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</si>
  <si>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</si>
  <si>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</si>
  <si>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</si>
  <si>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</si>
  <si>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</si>
  <si>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</si>
  <si>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</si>
  <si>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</si>
  <si>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</si>
  <si>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</si>
  <si>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</si>
  <si>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</si>
  <si>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</si>
  <si>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</si>
  <si>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</si>
  <si>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</si>
  <si>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</si>
  <si>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</si>
  <si>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</si>
  <si>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</si>
  <si>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</si>
  <si>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</si>
  <si>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</si>
  <si>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</si>
  <si>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</si>
  <si>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</si>
  <si>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</si>
  <si>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</si>
  <si>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</si>
  <si>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</si>
  <si>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</si>
  <si>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</si>
  <si>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</si>
  <si>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</si>
  <si>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</si>
  <si>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</si>
  <si>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</si>
  <si>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</si>
  <si>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</si>
  <si>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</si>
  <si>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</si>
  <si>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</si>
  <si>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</si>
  <si>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</si>
  <si>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</si>
  <si>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</si>
  <si>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</si>
  <si>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</si>
  <si>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</si>
  <si>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</si>
  <si>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</si>
  <si>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</si>
  <si>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</si>
  <si>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</si>
  <si>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</si>
  <si>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</si>
  <si>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</si>
  <si>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</si>
  <si>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</si>
  <si>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</si>
  <si>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</si>
  <si>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</si>
  <si>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</si>
  <si>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</si>
  <si>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</si>
  <si>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</si>
  <si>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</si>
  <si>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</si>
  <si>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</si>
  <si>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</si>
  <si>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</si>
  <si>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</si>
  <si>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</si>
  <si>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</si>
  <si>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</si>
  <si>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</si>
  <si>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</si>
  <si>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</si>
  <si>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</si>
  <si>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</si>
  <si>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</si>
  <si>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</si>
  <si>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</si>
  <si>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</si>
  <si>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</si>
  <si>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</si>
  <si>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</si>
  <si>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</si>
  <si>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</si>
  <si>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</si>
  <si>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</si>
  <si>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</si>
  <si>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</si>
  <si>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</si>
  <si>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</si>
  <si>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</si>
  <si>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</si>
  <si>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</si>
  <si>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</si>
  <si>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</si>
  <si>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</si>
  <si>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</si>
  <si>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</si>
  <si>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</si>
  <si>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</si>
  <si>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</si>
  <si>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</si>
  <si>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</si>
  <si>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</si>
  <si>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</si>
  <si>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</si>
  <si>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</si>
  <si>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</si>
  <si>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</si>
  <si>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</si>
  <si>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</si>
  <si>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</si>
  <si>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</si>
  <si>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</si>
  <si>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</si>
  <si>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</si>
  <si>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</si>
  <si>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</si>
  <si>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</si>
  <si>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</si>
  <si>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</si>
  <si>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</si>
  <si>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</si>
  <si>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</si>
  <si>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</si>
  <si>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</si>
  <si>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</si>
  <si>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</si>
  <si>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</si>
  <si>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</si>
  <si>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</si>
  <si>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</si>
  <si>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</si>
  <si>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</si>
  <si>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</si>
  <si>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</si>
  <si>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</si>
  <si>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</si>
  <si>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</si>
  <si>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</si>
  <si>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</si>
  <si>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</si>
  <si>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</si>
  <si>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</si>
  <si>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</si>
  <si>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</si>
  <si>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</si>
  <si>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</si>
  <si>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</si>
  <si>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</si>
  <si>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</si>
  <si>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</si>
  <si>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</si>
  <si>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</si>
  <si>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</si>
  <si>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</si>
  <si>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</si>
  <si>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</si>
  <si>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</si>
  <si>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</si>
  <si>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</si>
  <si>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</si>
  <si>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</si>
  <si>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</si>
  <si>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</si>
  <si>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</si>
  <si>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</si>
  <si>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</si>
  <si>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</si>
  <si>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</si>
  <si>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</si>
  <si>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</si>
  <si>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</si>
  <si>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</si>
  <si>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</si>
  <si>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</si>
  <si>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</si>
  <si>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</si>
  <si>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</si>
  <si>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</si>
  <si>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</si>
  <si>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</si>
  <si>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</si>
  <si>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</si>
  <si>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</si>
  <si>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</si>
  <si>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</si>
  <si>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</si>
  <si>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</si>
  <si>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</si>
  <si>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</si>
  <si>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</si>
  <si>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</si>
  <si>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</si>
  <si>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</si>
  <si>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</si>
  <si>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</si>
  <si>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</si>
  <si>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</si>
  <si>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</si>
  <si>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</si>
  <si>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</si>
  <si>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</si>
  <si>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</si>
  <si>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</si>
  <si>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</si>
  <si>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</si>
  <si>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</si>
  <si>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</si>
  <si>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</si>
  <si>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</si>
  <si>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</si>
  <si>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</si>
  <si>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</si>
  <si>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</si>
  <si>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</si>
  <si>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</si>
  <si>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</si>
  <si>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</si>
  <si>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</si>
  <si>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</si>
  <si>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</si>
  <si>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</si>
  <si>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</si>
  <si>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</si>
  <si>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</si>
  <si>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</si>
  <si>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</si>
  <si>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</si>
  <si>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</si>
  <si>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</si>
  <si>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</si>
  <si>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</si>
  <si>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</si>
  <si>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</si>
  <si>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</si>
  <si>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</si>
  <si>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</si>
  <si>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</si>
  <si>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</si>
  <si>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</si>
  <si>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</si>
  <si>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</si>
  <si>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</si>
  <si>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</si>
  <si>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</si>
  <si>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</si>
  <si>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</si>
  <si>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</si>
  <si>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</si>
  <si>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</si>
  <si>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</si>
  <si>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</si>
  <si>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</si>
  <si>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motocyklový šport - bežné transfery</t>
  </si>
  <si>
    <t>DF 37/2025</t>
  </si>
  <si>
    <t>Poplatok za seminár FIM CCR-účastnícky poplatok - Baláž Miloš, Čížek Ján</t>
  </si>
  <si>
    <t>Moto Klub Kvarner</t>
  </si>
  <si>
    <t>SLSP 1/2025</t>
  </si>
  <si>
    <t>Bankové poplatky</t>
  </si>
  <si>
    <t>00151653</t>
  </si>
  <si>
    <t>Slovenská sporiteľňa, a.s.</t>
  </si>
  <si>
    <t>DF 17/2025</t>
  </si>
  <si>
    <t>1000007225</t>
  </si>
  <si>
    <t>Športové trofeje  pre plochú dráhu na sezónu 2025</t>
  </si>
  <si>
    <t>35774282</t>
  </si>
  <si>
    <t>Victory sport, spol sr.o.</t>
  </si>
  <si>
    <t>SLSP 2/2025</t>
  </si>
  <si>
    <t>12025</t>
  </si>
  <si>
    <t>Mzdové náklady - tréner ŠR</t>
  </si>
  <si>
    <t>Zamestnanec 3</t>
  </si>
  <si>
    <t xml:space="preserve">Mzdové náklady </t>
  </si>
  <si>
    <t>Zamestnanec 2</t>
  </si>
  <si>
    <t>Výstava Motocykel - ubytovanie - dovoz vecí, dovoz motocyklov - sekretariát SMF - 2 osoby</t>
  </si>
  <si>
    <t>46192301</t>
  </si>
  <si>
    <t>A Premium Services, s.r.o.</t>
  </si>
  <si>
    <t>Výstava Motocykel - ubytovanie - sekretariát SMF - 2 noci</t>
  </si>
  <si>
    <t>Výstava Motocykel - ubytovanie - sekretariát SMF - 1 noc</t>
  </si>
  <si>
    <t>22409943</t>
  </si>
  <si>
    <t>Poistenie liečebných nákladov v zahraničí - Maxim Zimmerman</t>
  </si>
  <si>
    <t>31322051</t>
  </si>
  <si>
    <t>Union</t>
  </si>
  <si>
    <t>22409944</t>
  </si>
  <si>
    <t>Poistenie liečebných nákladov v zahraničí - Vanesa Zimmermanová</t>
  </si>
  <si>
    <t>22409945</t>
  </si>
  <si>
    <t>Poistenie liečebných nákladov v zahraničí - Tomáš Kohút</t>
  </si>
  <si>
    <t>SLSP 3/2025</t>
  </si>
  <si>
    <t>Seminár FIM Lekársky výbor - poplatok za školenie</t>
  </si>
  <si>
    <t>Polski Zwiazek Motorowy</t>
  </si>
  <si>
    <t>22025</t>
  </si>
  <si>
    <t>Mzdové náklady</t>
  </si>
  <si>
    <t>ME Enduro - štartovné 4 jazdci x200€ - Portugalsko - 1 podujatie 28.3.2025, Santiago de Cacém</t>
  </si>
  <si>
    <t>Associacao Motor Sport Vila Nova santo Andre Bairro azul</t>
  </si>
  <si>
    <t>ME Enduro - štartovné 4 jazdci x200€ - Portugalsko - 2 podujatie 4.4.2025, Fafé, Portugalsko</t>
  </si>
  <si>
    <t>Df 68/2025</t>
  </si>
  <si>
    <t>250594</t>
  </si>
  <si>
    <t>Nálepky na prilby a chrániče pre disciplíny SMF - motokros, enduro, cestné preteky motocyklov</t>
  </si>
  <si>
    <t>36199451</t>
  </si>
  <si>
    <t>Hi reklama, s.r.o.</t>
  </si>
  <si>
    <t>22409826</t>
  </si>
  <si>
    <t xml:space="preserve">Poistenie liečebných nákladov v zahraničí - Martin Vaculík </t>
  </si>
  <si>
    <t>DF 72/2025</t>
  </si>
  <si>
    <t>5250223</t>
  </si>
  <si>
    <t>Nájom kancelárskych priestorov 3/2025</t>
  </si>
  <si>
    <t>00317667</t>
  </si>
  <si>
    <t>Mesto Považská Bystrica</t>
  </si>
  <si>
    <t>EMX - ME v motokrose 4 jazdci x 100€ štartovné - 12.-13.4.2025, Delfzijl, Holandsko</t>
  </si>
  <si>
    <t>MC Delfcross</t>
  </si>
  <si>
    <t>DF 3/2025</t>
  </si>
  <si>
    <t>2024-1855</t>
  </si>
  <si>
    <t>Licencia FIM Rally - Dakar 2025</t>
  </si>
  <si>
    <t>Fédération Internationale de Motocyclisme</t>
  </si>
  <si>
    <t>SLSP 4/2025</t>
  </si>
  <si>
    <t>Štartovné EMX 65/85, 19.-20.4.2025, Esbjerg, Dánsko - 4x100€</t>
  </si>
  <si>
    <t>Vestjysk Motocross Club</t>
  </si>
  <si>
    <t>DF 85/2025</t>
  </si>
  <si>
    <t>525305855</t>
  </si>
  <si>
    <t>Kalibrácia váhy triedy presnosti III a IIII do 1000kg -  technické preberanie motocyklov</t>
  </si>
  <si>
    <t>37954521</t>
  </si>
  <si>
    <t>Slovenská legálna metrológia, n.o.</t>
  </si>
  <si>
    <t>DF 33/2025</t>
  </si>
  <si>
    <t>2025-0289</t>
  </si>
  <si>
    <t>Licencie FIM - Environmentálny komisár - 148€, lic. ME MX - 148€, Licencie ME MX 4x74€</t>
  </si>
  <si>
    <t>32025</t>
  </si>
  <si>
    <t>Mzdové náklady zamestnanca</t>
  </si>
  <si>
    <t>DF 104/2025</t>
  </si>
  <si>
    <t>2025002</t>
  </si>
  <si>
    <t xml:space="preserve">Organizačné zabezpečenie podujatia MM SR MX Veľké Uherce 6.4.2025 </t>
  </si>
  <si>
    <t>51459415</t>
  </si>
  <si>
    <t>Time Travel sro</t>
  </si>
  <si>
    <t>1001335874</t>
  </si>
  <si>
    <t>Mzdové náklady - odvody</t>
  </si>
  <si>
    <t>30807484</t>
  </si>
  <si>
    <t>Sociálna poisťovňa</t>
  </si>
  <si>
    <t>DF 112/2025</t>
  </si>
  <si>
    <t>13250099</t>
  </si>
  <si>
    <t>Štartové čísla pre endurošprint</t>
  </si>
  <si>
    <t>36596621</t>
  </si>
  <si>
    <t>SEDEM-vaša kreatívna sro</t>
  </si>
  <si>
    <t>DF 99/2025</t>
  </si>
  <si>
    <t>20256</t>
  </si>
  <si>
    <t>automatizované spracovanie Dát - mesačná správa a údržba www.smf.sk - 3/2025</t>
  </si>
  <si>
    <t>45974403</t>
  </si>
  <si>
    <t>Create.sk, sro</t>
  </si>
  <si>
    <t>DF 27/2025</t>
  </si>
  <si>
    <t>2025-0230</t>
  </si>
  <si>
    <t>Členský poplatok</t>
  </si>
  <si>
    <t>Medzinárodná 6-dňová motocyklová súťaž - ISDE - štartovné ženský klubový tím</t>
  </si>
  <si>
    <t>Moto Club Bergamo Ass.Sport Dilet 9.Days Italia</t>
  </si>
  <si>
    <t>Medzinárodná 6-dňová motocyklová súťaž - ISDE - štartovné klubový tím</t>
  </si>
  <si>
    <t>DF 113/2025</t>
  </si>
  <si>
    <t>20242010</t>
  </si>
  <si>
    <t>Aplikácia Sportity pre disciplínu EaR</t>
  </si>
  <si>
    <t>47547227</t>
  </si>
  <si>
    <t>VNE s.r.o.</t>
  </si>
  <si>
    <t>DF 87/2025</t>
  </si>
  <si>
    <t>712025</t>
  </si>
  <si>
    <t>Vytyčovacie pásky pre organizátorov motocyklových podujatí</t>
  </si>
  <si>
    <t>32868669</t>
  </si>
  <si>
    <t>Peter Barilla</t>
  </si>
  <si>
    <t>DF 123/2025</t>
  </si>
  <si>
    <t>122025</t>
  </si>
  <si>
    <t>Využívanie portálu www.sportinfo.sk II.Q 2025</t>
  </si>
  <si>
    <t>40391639</t>
  </si>
  <si>
    <t>Mgr. Ľubomír Striežovský</t>
  </si>
  <si>
    <t>DF 92/2025</t>
  </si>
  <si>
    <t>2025008</t>
  </si>
  <si>
    <t>Prevádzka a údržba internej aplikácie encross - komisia enduro</t>
  </si>
  <si>
    <t>1077598808</t>
  </si>
  <si>
    <t>Ing. Eduard Barnáš</t>
  </si>
  <si>
    <t>DF 126/2025</t>
  </si>
  <si>
    <t>2025006</t>
  </si>
  <si>
    <t>Organizačné zabezpečenie podujatia MM SR MX Gbely 27.4.2025</t>
  </si>
  <si>
    <t>54159415</t>
  </si>
  <si>
    <t>Time Trave sro</t>
  </si>
  <si>
    <t>DF 128/2025</t>
  </si>
  <si>
    <t>2500084</t>
  </si>
  <si>
    <t>M SR v šprinte Slovakiaring, 1.5.2025 - športové trofeje</t>
  </si>
  <si>
    <t>43823602</t>
  </si>
  <si>
    <t>ŠPORT MIX sro</t>
  </si>
  <si>
    <t>20254</t>
  </si>
  <si>
    <t>ME Enduro Portugalsko - 2 podujatia - 28.-30.3.2025, 4.-6.4.2025 - čiastočná úhrada cestovných nákladov</t>
  </si>
  <si>
    <t xml:space="preserve">Oliver Janúch </t>
  </si>
  <si>
    <t>Barbora Barborová</t>
  </si>
  <si>
    <t>Lukáš Trško</t>
  </si>
  <si>
    <t>DF 125/2025</t>
  </si>
  <si>
    <t>2025003</t>
  </si>
  <si>
    <t>MM SR MX Veľké Uherce 6.4.2025 - zdravotné zabezpečenie poduajtia</t>
  </si>
  <si>
    <t>42112907</t>
  </si>
  <si>
    <t>Záchranná služba východ, o.z.</t>
  </si>
  <si>
    <t>DF 25/2025</t>
  </si>
  <si>
    <t>052025</t>
  </si>
  <si>
    <t>Ročný poplatok</t>
  </si>
  <si>
    <t>Alpe Adria Motorcycle Union</t>
  </si>
  <si>
    <t>DF 115/2025</t>
  </si>
  <si>
    <t>5250364</t>
  </si>
  <si>
    <t>Nájom kancelárskych priestorov 4/2025</t>
  </si>
  <si>
    <t>DF 93/2025</t>
  </si>
  <si>
    <t>2025007</t>
  </si>
  <si>
    <t>Prevádzka a údržba internej aplikácie encross - komisia motokros</t>
  </si>
  <si>
    <t>Thomas Hostinský</t>
  </si>
  <si>
    <t>SLSP 5/2025</t>
  </si>
  <si>
    <t>Mzdové náklady zamestnanca-odvody</t>
  </si>
  <si>
    <t>Zamestnanec 1</t>
  </si>
  <si>
    <t>Štartovné EMX 65/85/Women - 24.-25.5.2025, Nemecko, Westerhausen - 4 jazdci x 100€</t>
  </si>
  <si>
    <t>MC Westerhausen e.V. im ADAC</t>
  </si>
  <si>
    <t>DF 140/2025</t>
  </si>
  <si>
    <t>13250110</t>
  </si>
  <si>
    <t>DF 134/2025</t>
  </si>
  <si>
    <t>2025005</t>
  </si>
  <si>
    <t>MM SR MX Gbely 27.4.2025 - zdravotné zabezpečenie poduajatia, počet účastníkov 156</t>
  </si>
  <si>
    <t>DF 142/2025</t>
  </si>
  <si>
    <t>2025011</t>
  </si>
  <si>
    <t>Organizačné zabezpečenie podujatia MM SR MX Sverepec, 18.5.2025</t>
  </si>
  <si>
    <t>DF 147/2025</t>
  </si>
  <si>
    <t>2025009</t>
  </si>
  <si>
    <t>MM SR v triale, Vieska-Bezdedov10.-11.5.2025-zdravotné zabezpečenie podujatia, počet účastníkov-Sobota 69, Nedeľa-55</t>
  </si>
  <si>
    <t>51898764</t>
  </si>
  <si>
    <t>International JK Rescue Systém Slovakia</t>
  </si>
  <si>
    <t>DF 149/2025</t>
  </si>
  <si>
    <t>202502992</t>
  </si>
  <si>
    <t>Zobrazovacie zariadenie - kamera pre technických komisárov na podujatia SMF</t>
  </si>
  <si>
    <t>50529881</t>
  </si>
  <si>
    <t>BOSNAR s.r.o.</t>
  </si>
  <si>
    <t xml:space="preserve">Štartovné - ME MX Women - Zimmermanová Vanessa, Lidzbark Warminski, Polsko </t>
  </si>
  <si>
    <t>Moto-Klub Lidzbark Warminski</t>
  </si>
  <si>
    <t>DF 146/2025</t>
  </si>
  <si>
    <t>1000060625</t>
  </si>
  <si>
    <t>MM SR CPM mládež - 9.-11.5.2025, Dlhá - športové trofeje - 61 jazdcov</t>
  </si>
  <si>
    <t>DF 153/2025</t>
  </si>
  <si>
    <t>25050</t>
  </si>
  <si>
    <t>Tonery do tlačiarne - sekretariát SMF</t>
  </si>
  <si>
    <t>41927621</t>
  </si>
  <si>
    <t>Ing. Emil Kalás - EmiKal</t>
  </si>
  <si>
    <t>DF 156/2025</t>
  </si>
  <si>
    <t>5250395</t>
  </si>
  <si>
    <t>Nájom kancelárskych priestorov 5/2025</t>
  </si>
  <si>
    <t>DF 155/2025</t>
  </si>
  <si>
    <t>2025005132</t>
  </si>
  <si>
    <t xml:space="preserve">Školenie hlavný usporiadateľ/bezpečnostný manažér - prenájom priestorov, strava, ubytovanie 50 účastníkov </t>
  </si>
  <si>
    <t>36845981</t>
  </si>
  <si>
    <t>Alexandra Hotel, s.r.o.</t>
  </si>
  <si>
    <t>Štartovné - ME MX Women - Zimmermanová Vanessa, Parnu, Estónsko</t>
  </si>
  <si>
    <t>Parnu Motoclub MTU</t>
  </si>
  <si>
    <t>DF 56/2025</t>
  </si>
  <si>
    <t>2025-0424</t>
  </si>
  <si>
    <t>Licencia FIM Endurance tím-740€, licencie FIME pre CPM 2x148€,</t>
  </si>
  <si>
    <t>80001556</t>
  </si>
  <si>
    <t>Poistenie traťových maršálov na podujatiach SMF</t>
  </si>
  <si>
    <t>00151700</t>
  </si>
  <si>
    <t>Allianz-Slovenská poisťovňa a.s.</t>
  </si>
  <si>
    <t>1100042025</t>
  </si>
  <si>
    <t>42499500</t>
  </si>
  <si>
    <t xml:space="preserve">Finančná správa </t>
  </si>
  <si>
    <t>36284831</t>
  </si>
  <si>
    <t>Union zdravotná poisťovňa</t>
  </si>
  <si>
    <t>35942436</t>
  </si>
  <si>
    <t>Dôvera zdravotná poisťovňa</t>
  </si>
  <si>
    <t>SLSP 6/2025</t>
  </si>
  <si>
    <t>Medzinárodná 6-dňová motocyklová súťaž - ISDE - štartovné ženský klubový tím - doplatok</t>
  </si>
  <si>
    <t>DF 171/2025</t>
  </si>
  <si>
    <t>25012</t>
  </si>
  <si>
    <t>Medaile 3 sety - pre podujatia MACEC</t>
  </si>
  <si>
    <t>52088901</t>
  </si>
  <si>
    <t>RE3 s.r.o.</t>
  </si>
  <si>
    <t>DF 176/2025</t>
  </si>
  <si>
    <t>22500005</t>
  </si>
  <si>
    <t>Valčekový kalibrátor+akreditovaná kalibrácia - nevyhnutné pre technické preberanie GP Speedway</t>
  </si>
  <si>
    <t>09480188</t>
  </si>
  <si>
    <t>INSICE Czech s.r.o.</t>
  </si>
  <si>
    <t>22409739</t>
  </si>
  <si>
    <t>Poistenie liečebných nákladov v zahraničí - Jaroslav Katriňák</t>
  </si>
  <si>
    <t>20255</t>
  </si>
  <si>
    <t>SLSP 7/2025</t>
  </si>
  <si>
    <t>ME Enduro Maďarsko-19-20.7.2025, Nagytarcsa - štartovné 4 jazdci x200€</t>
  </si>
  <si>
    <t>Béta Motor Sportefyesulet</t>
  </si>
  <si>
    <t>62025</t>
  </si>
  <si>
    <t>DF 170/2025</t>
  </si>
  <si>
    <t>1000070725</t>
  </si>
  <si>
    <t>MM SR CPM Poznaň - 23.-25.5.2025 - športové trofeje</t>
  </si>
  <si>
    <t>DF 212/2025</t>
  </si>
  <si>
    <t>13250170</t>
  </si>
  <si>
    <t>Štartovné čísla pre jazdcov na podujatia CC</t>
  </si>
  <si>
    <t>DF 204/2025</t>
  </si>
  <si>
    <t>20250444</t>
  </si>
  <si>
    <t xml:space="preserve">Potlač na oblečenie pre delegovaných činovníkov SMF-technických komisárov </t>
  </si>
  <si>
    <t>32891792</t>
  </si>
  <si>
    <t>Miroslava Angyalová reklamné predmety</t>
  </si>
  <si>
    <t>DF 201/2025</t>
  </si>
  <si>
    <t>Vyšívanie na oblečenie pre delegovaných činovníkov-technických komisárov</t>
  </si>
  <si>
    <t>DF 200/2025</t>
  </si>
  <si>
    <t>1000084625</t>
  </si>
  <si>
    <t>MM SR CPM - 13.-15.6.2025 Panoniaring - športové trofeje</t>
  </si>
  <si>
    <t>DF 224/2025</t>
  </si>
  <si>
    <t>2025019</t>
  </si>
  <si>
    <t>MM SR Trial - 5.-6.7.2025 Zbora - zdravotné zabezpečenie podujatia</t>
  </si>
  <si>
    <t>DF 161/2025</t>
  </si>
  <si>
    <t>20250008</t>
  </si>
  <si>
    <t>MM SR v motokrose - 11.5.2025 Sverepec, zdravotné zabezpečenie podujatia</t>
  </si>
  <si>
    <t>2025</t>
  </si>
  <si>
    <t>Štartovné na EMX 65/85 - 26.-27.7.2025 Loket, ČR - 300€ štartovné, 30€ transponder</t>
  </si>
  <si>
    <t>Matej Masár</t>
  </si>
  <si>
    <t>Maxim Zimmerman</t>
  </si>
  <si>
    <t>DF 96/2025</t>
  </si>
  <si>
    <t>2025-0577</t>
  </si>
  <si>
    <t>Licencie FIM - licencia CMO-lekár 148€, 2x licencie FIM riaditeľ pretekov/športový komisár 2x148, licencie ME Enduro 3x148€, 1x74</t>
  </si>
  <si>
    <t>DF 243/2025</t>
  </si>
  <si>
    <t>2025.0025</t>
  </si>
  <si>
    <t>Zápisný poplatok za podujatie EMX 65/85+ženy - Veľké Uherce 21.-22.6.2025 - čiastočná úhrada faktúray</t>
  </si>
  <si>
    <t>FIM EUROPE</t>
  </si>
  <si>
    <t>DF 168/2025</t>
  </si>
  <si>
    <t>2025025</t>
  </si>
  <si>
    <t>MM SR CPM mládež 10.-11.5.2025, Dlhá - zabezpečenie časomiery+výsledky</t>
  </si>
  <si>
    <t>40128296</t>
  </si>
  <si>
    <t>Ing. Dana Mašlonková</t>
  </si>
  <si>
    <t>DF 233/2025</t>
  </si>
  <si>
    <t>1000099625</t>
  </si>
  <si>
    <t>MM SR + MSR CPM Brno 4.-6.7.2025, MM SR Junior Mini GP 2025 5.-6.7.2025 Slovakia Ring</t>
  </si>
  <si>
    <t>DF 180/2025</t>
  </si>
  <si>
    <t>202512</t>
  </si>
  <si>
    <t>Automatizované spracovanie dát  5/2025</t>
  </si>
  <si>
    <t>Create.SK sro</t>
  </si>
  <si>
    <t>DF 135/2025</t>
  </si>
  <si>
    <t>2025-0706</t>
  </si>
  <si>
    <t>Licencia-MS MX - 888, Licencia GP Speedway 1776, Licencia FIME PD 74</t>
  </si>
  <si>
    <t>Fédération Internationale de Motocycliste</t>
  </si>
  <si>
    <t>DF 268/2025</t>
  </si>
  <si>
    <t>20250108</t>
  </si>
  <si>
    <t>Športová výstroj - komplet jazdecké dresy, nohavice 6x 1140, športová výstroj</t>
  </si>
  <si>
    <t>52074129</t>
  </si>
  <si>
    <t>Diamond Graphix sro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</si>
</sst>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dd/mm/yyyy;@"/>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7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cellStyle name="Hypertextové prepojenie" xfId="1" builtinId="8"/>
    <cellStyle name="Hypertextové prepojenie 2" xfId="2"/>
    <cellStyle name="Normal 2" xfId="3"/>
    <cellStyle name="Normal 3" xfId="4"/>
    <cellStyle name="Normal 3 2" xfId="5"/>
    <cellStyle name="Normal 3_2013-01-000-SportoveOdvetvia" xfId="6"/>
    <cellStyle name="Normal 4" xfId="7"/>
    <cellStyle name="Normal 5" xfId="8"/>
    <cellStyle name="Normálna 2" xfId="9"/>
    <cellStyle name="Normálna 2 2" xfId="10"/>
    <cellStyle name="Normálna 2 3" xfId="11"/>
    <cellStyle name="Normálna 3" xfId="12"/>
    <cellStyle name="Normálna 3 2" xfId="13"/>
    <cellStyle name="Normálna 3 3" xfId="14"/>
    <cellStyle name="Normálna 4" xfId="15"/>
    <cellStyle name="Normálna 4 2" xfId="16"/>
    <cellStyle name="Normálna 5" xfId="17"/>
    <cellStyle name="Normálna 5 2" xfId="18"/>
    <cellStyle name="Normálna 5 3" xfId="19"/>
    <cellStyle name="Normálna 5 4" xfId="20"/>
    <cellStyle name="Normálna 6" xfId="21"/>
    <cellStyle name="Normálna 7" xfId="22"/>
    <cellStyle name="Normálna 7 2" xfId="23"/>
    <cellStyle name="Normálna 8" xfId="24"/>
    <cellStyle name="Normálne" xfId="0" builtinId="0"/>
    <cellStyle name="normálne 2" xfId="25"/>
    <cellStyle name="normálne 2 2" xfId="26"/>
    <cellStyle name="normálne 2 2 2" xfId="27"/>
    <cellStyle name="normálne 2 3" xfId="28"/>
    <cellStyle name="normálne 2 4" xfId="29"/>
    <cellStyle name="Normálne 3" xfId="30"/>
  </cellStyles>
  <dxfs count="171">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24" val="19"/>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xmlns=""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xmlns=""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xmlns=""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xmlns=""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xmlns=""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xmlns=""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
    <pageSetUpPr fitToPage="1"/>
  </sheetPr>
  <dimension ref="A1:D142"/>
  <sheetViews>
    <sheetView showGridLines="0" zoomScaleNormal="100" workbookViewId="0"/>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8" t="s">
        <v>0</v>
      </c>
      <c r="C1" s="316"/>
      <c r="D1" s="316"/>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1356</v>
      </c>
      <c r="C6" s="205"/>
      <c r="D6" s="205"/>
    </row>
    <row r="7" spans="1:4" s="18" customFormat="1" ht="15" customHeight="1" x14ac:dyDescent="0.2">
      <c r="A7" s="296" t="s">
        <v>4</v>
      </c>
      <c r="C7" s="205"/>
      <c r="D7" s="205"/>
    </row>
    <row r="8" spans="1:4" s="18" customFormat="1" ht="15" customHeight="1" x14ac:dyDescent="0.2">
      <c r="A8" s="269" t="s">
        <v>1357</v>
      </c>
      <c r="C8" s="205"/>
      <c r="D8" s="205"/>
    </row>
    <row r="9" spans="1:4" s="18" customFormat="1" ht="15" customHeight="1" x14ac:dyDescent="0.2">
      <c r="A9" s="269" t="s">
        <v>1358</v>
      </c>
      <c r="C9" s="205"/>
      <c r="D9" s="205"/>
    </row>
    <row r="10" spans="1:4" s="18" customFormat="1" ht="15.75" customHeight="1" x14ac:dyDescent="0.2">
      <c r="A10" s="296" t="s">
        <v>1359</v>
      </c>
      <c r="C10" s="205"/>
      <c r="D10" s="205"/>
    </row>
    <row r="11" spans="1:4" s="18" customFormat="1" ht="42.75" customHeight="1" x14ac:dyDescent="0.2">
      <c r="A11" s="296" t="s">
        <v>1360</v>
      </c>
      <c r="C11" s="205"/>
      <c r="D11" s="205"/>
    </row>
    <row r="12" spans="1:4" s="18" customFormat="1" ht="20.45" customHeight="1" x14ac:dyDescent="0.2">
      <c r="A12" s="304" t="s">
        <v>1379</v>
      </c>
      <c r="C12" s="205"/>
      <c r="D12" s="205"/>
    </row>
    <row r="13" spans="1:4" s="18" customFormat="1" ht="23.45" customHeight="1" x14ac:dyDescent="0.2">
      <c r="A13" s="309"/>
      <c r="C13" s="205"/>
      <c r="D13" s="205"/>
    </row>
    <row r="14" spans="1:4" s="18" customFormat="1" ht="18" x14ac:dyDescent="0.2">
      <c r="A14" s="310" t="s">
        <v>5</v>
      </c>
      <c r="C14" s="205"/>
      <c r="D14" s="205"/>
    </row>
    <row r="15" spans="1:4" ht="16.350000000000001" customHeight="1" x14ac:dyDescent="0.2">
      <c r="A15" s="127"/>
      <c r="C15" s="21"/>
    </row>
    <row r="16" spans="1:4" ht="306" x14ac:dyDescent="0.2">
      <c r="A16" s="298" t="s">
        <v>6</v>
      </c>
      <c r="C16" s="21"/>
    </row>
    <row r="17" spans="1:4" ht="17.45" customHeight="1" x14ac:dyDescent="0.2">
      <c r="A17" s="21"/>
      <c r="C17" s="21"/>
    </row>
    <row r="18" spans="1:4" ht="226.35" customHeight="1" x14ac:dyDescent="0.2">
      <c r="A18" s="298" t="s">
        <v>7</v>
      </c>
      <c r="B18" s="257"/>
      <c r="C18" s="21"/>
    </row>
    <row r="19" spans="1:4" ht="30.6" customHeight="1" x14ac:dyDescent="0.2">
      <c r="A19" s="21"/>
      <c r="B19" s="257"/>
      <c r="C19" s="21"/>
    </row>
    <row r="20" spans="1:4" ht="26.25" customHeight="1" x14ac:dyDescent="0.2">
      <c r="A20" s="299" t="s">
        <v>8</v>
      </c>
      <c r="C20" s="21"/>
    </row>
    <row r="21" spans="1:4" ht="38.25" x14ac:dyDescent="0.2">
      <c r="A21" s="19" t="s">
        <v>9</v>
      </c>
      <c r="C21" s="317"/>
      <c r="D21" s="317"/>
    </row>
    <row r="22" spans="1:4" x14ac:dyDescent="0.2">
      <c r="C22" s="318"/>
      <c r="D22" s="317"/>
    </row>
    <row r="23" spans="1:4" ht="63.75" x14ac:dyDescent="0.2">
      <c r="A23" s="23" t="s">
        <v>1380</v>
      </c>
      <c r="C23" s="255"/>
      <c r="D23" s="256"/>
    </row>
    <row r="24" spans="1:4" ht="12.75" customHeight="1" x14ac:dyDescent="0.2">
      <c r="C24" s="314"/>
      <c r="D24" s="315"/>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1361</v>
      </c>
    </row>
    <row r="32" spans="1:4" ht="12.6" customHeight="1" x14ac:dyDescent="0.2"/>
    <row r="33" spans="1:3" ht="15.75" customHeight="1" x14ac:dyDescent="0.2">
      <c r="A33" s="19" t="s">
        <v>1362</v>
      </c>
    </row>
    <row r="34" spans="1:3" ht="12.6" customHeight="1" x14ac:dyDescent="0.2"/>
    <row r="35" spans="1:3" ht="51" x14ac:dyDescent="0.2">
      <c r="A35" s="19" t="s">
        <v>1364</v>
      </c>
    </row>
    <row r="36" spans="1:3" ht="12" customHeight="1" x14ac:dyDescent="0.2"/>
    <row r="37" spans="1:3" ht="25.5" x14ac:dyDescent="0.2">
      <c r="A37" s="271" t="s">
        <v>1363</v>
      </c>
    </row>
    <row r="39" spans="1:3" ht="76.5" x14ac:dyDescent="0.2">
      <c r="A39" s="23" t="s">
        <v>1365</v>
      </c>
    </row>
    <row r="40" spans="1:3" ht="12.75" customHeight="1" x14ac:dyDescent="0.2"/>
    <row r="41" spans="1:3" ht="25.5" x14ac:dyDescent="0.2">
      <c r="A41" s="19" t="s">
        <v>13</v>
      </c>
    </row>
    <row r="42" spans="1:3" ht="12.75" customHeight="1" x14ac:dyDescent="0.2"/>
    <row r="43" spans="1:3" ht="81.75" customHeight="1" x14ac:dyDescent="0.2">
      <c r="A43" s="294" t="s">
        <v>14</v>
      </c>
      <c r="C43" s="22"/>
    </row>
    <row r="44" spans="1:3" ht="64.5" customHeight="1" x14ac:dyDescent="0.2">
      <c r="A44" s="300" t="s">
        <v>1366</v>
      </c>
      <c r="C44" s="22"/>
    </row>
    <row r="45" spans="1:3" ht="12.75" customHeight="1" x14ac:dyDescent="0.2">
      <c r="A45" s="293"/>
      <c r="C45" s="22"/>
    </row>
    <row r="46" spans="1:3" ht="41.45" customHeight="1" x14ac:dyDescent="0.2">
      <c r="A46" s="301" t="s">
        <v>15</v>
      </c>
      <c r="C46" s="22"/>
    </row>
    <row r="47" spans="1:3" ht="11.45" customHeight="1" x14ac:dyDescent="0.2"/>
    <row r="48" spans="1:3" x14ac:dyDescent="0.2">
      <c r="A48" s="302" t="s">
        <v>1367</v>
      </c>
    </row>
    <row r="49" spans="1:1" ht="12" customHeight="1" x14ac:dyDescent="0.2"/>
    <row r="50" spans="1:1" ht="38.25" x14ac:dyDescent="0.2">
      <c r="A50" s="19" t="s">
        <v>1368</v>
      </c>
    </row>
    <row r="51" spans="1:1" ht="12.75" customHeight="1" x14ac:dyDescent="0.2"/>
    <row r="52" spans="1:1" ht="76.5" x14ac:dyDescent="0.2">
      <c r="A52" s="19" t="s">
        <v>1369</v>
      </c>
    </row>
    <row r="53" spans="1:1" ht="12.75" customHeight="1" x14ac:dyDescent="0.2"/>
    <row r="54" spans="1:1" ht="38.25" x14ac:dyDescent="0.2">
      <c r="A54" s="19" t="s">
        <v>1370</v>
      </c>
    </row>
    <row r="56" spans="1:1" x14ac:dyDescent="0.2">
      <c r="A56" s="19" t="s">
        <v>16</v>
      </c>
    </row>
    <row r="58" spans="1:1" x14ac:dyDescent="0.2">
      <c r="A58" s="19" t="s">
        <v>17</v>
      </c>
    </row>
    <row r="60" spans="1:1" ht="121.7" customHeight="1" x14ac:dyDescent="0.2">
      <c r="A60" s="23" t="s">
        <v>1371</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1372</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11" t="s">
        <v>1390</v>
      </c>
    </row>
    <row r="73" spans="1:1" ht="38.25" x14ac:dyDescent="0.2">
      <c r="A73" s="23" t="s">
        <v>1391</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5"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1381</v>
      </c>
    </row>
    <row r="96" spans="1:2" x14ac:dyDescent="0.2">
      <c r="A96" s="23"/>
    </row>
    <row r="97" spans="1:4" x14ac:dyDescent="0.2">
      <c r="A97" s="260" t="s">
        <v>40</v>
      </c>
    </row>
    <row r="98" spans="1:4" ht="68.45" customHeight="1" x14ac:dyDescent="0.2">
      <c r="A98" s="23" t="s">
        <v>1382</v>
      </c>
    </row>
    <row r="99" spans="1:4" x14ac:dyDescent="0.2">
      <c r="A99" s="23"/>
    </row>
    <row r="100" spans="1:4" x14ac:dyDescent="0.2">
      <c r="A100" s="260" t="s">
        <v>41</v>
      </c>
    </row>
    <row r="101" spans="1:4" ht="89.25" x14ac:dyDescent="0.2">
      <c r="A101" s="23" t="s">
        <v>1383</v>
      </c>
    </row>
    <row r="102" spans="1:4" x14ac:dyDescent="0.2">
      <c r="A102" s="23"/>
    </row>
    <row r="103" spans="1:4" x14ac:dyDescent="0.2">
      <c r="A103" s="297" t="s">
        <v>42</v>
      </c>
    </row>
    <row r="104" spans="1:4" ht="51" x14ac:dyDescent="0.2">
      <c r="A104" s="23" t="s">
        <v>1384</v>
      </c>
    </row>
    <row r="105" spans="1:4" x14ac:dyDescent="0.2">
      <c r="A105" s="23"/>
      <c r="B105" s="20" t="s">
        <v>43</v>
      </c>
    </row>
    <row r="106" spans="1:4" x14ac:dyDescent="0.2">
      <c r="A106" s="260" t="s">
        <v>44</v>
      </c>
    </row>
    <row r="107" spans="1:4" ht="71.25" customHeight="1" x14ac:dyDescent="0.2">
      <c r="A107" s="19" t="s">
        <v>1385</v>
      </c>
    </row>
    <row r="108" spans="1:4" ht="38.25" x14ac:dyDescent="0.2">
      <c r="A108" s="19" t="s">
        <v>1375</v>
      </c>
    </row>
    <row r="109" spans="1:4" ht="25.5" x14ac:dyDescent="0.2">
      <c r="A109" s="19" t="s">
        <v>45</v>
      </c>
    </row>
    <row r="110" spans="1:4" ht="10.5" customHeight="1" x14ac:dyDescent="0.2">
      <c r="D110" s="20" t="s">
        <v>43</v>
      </c>
    </row>
    <row r="111" spans="1:4" ht="99.75" customHeight="1" x14ac:dyDescent="0.2">
      <c r="A111" s="23" t="s">
        <v>1374</v>
      </c>
    </row>
    <row r="112" spans="1:4" ht="25.5" x14ac:dyDescent="0.2">
      <c r="A112" s="19" t="s">
        <v>1373</v>
      </c>
    </row>
    <row r="114" spans="1:2" ht="178.5" x14ac:dyDescent="0.2">
      <c r="A114" s="23" t="s">
        <v>1386</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1387</v>
      </c>
    </row>
    <row r="128" spans="1:2" ht="12.75" customHeight="1" x14ac:dyDescent="0.2">
      <c r="A128" s="307" t="s">
        <v>23</v>
      </c>
    </row>
    <row r="129" spans="1:1" ht="15.75" customHeight="1" x14ac:dyDescent="0.2">
      <c r="A129" s="306" t="s">
        <v>55</v>
      </c>
    </row>
    <row r="130" spans="1:1" ht="12.75" customHeight="1" x14ac:dyDescent="0.2">
      <c r="A130" s="23"/>
    </row>
    <row r="131" spans="1:1" x14ac:dyDescent="0.2">
      <c r="A131" s="297" t="s">
        <v>56</v>
      </c>
    </row>
    <row r="132" spans="1:1" ht="40.700000000000003" customHeight="1" x14ac:dyDescent="0.2">
      <c r="A132" s="23" t="s">
        <v>1376</v>
      </c>
    </row>
    <row r="133" spans="1:1" ht="61.5" customHeight="1" x14ac:dyDescent="0.2">
      <c r="A133" s="303" t="s">
        <v>1388</v>
      </c>
    </row>
    <row r="134" spans="1:1" x14ac:dyDescent="0.2">
      <c r="A134" s="260" t="s">
        <v>1389</v>
      </c>
    </row>
    <row r="135" spans="1:1" ht="102" x14ac:dyDescent="0.2">
      <c r="A135" s="303" t="s">
        <v>1377</v>
      </c>
    </row>
    <row r="136" spans="1:1" x14ac:dyDescent="0.2">
      <c r="A136"/>
    </row>
    <row r="137" spans="1:1" ht="71.45" customHeight="1" x14ac:dyDescent="0.2">
      <c r="A137" s="302" t="s">
        <v>1378</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1">
    <pageSetUpPr fitToPage="1"/>
  </sheetPr>
  <dimension ref="A1:P29"/>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69" t="str">
        <f>Spolu!C3&amp;", "&amp;Spolu!C6</f>
        <v>Slovenská motocyklová federácia, Športovcov 340, Považská Bystrica, 017 01</v>
      </c>
      <c r="B1" s="369"/>
      <c r="C1" s="369"/>
      <c r="N1" s="137" t="str">
        <f>O1&amp;" - "&amp;P1</f>
        <v>a - príspevok uznaným športom</v>
      </c>
      <c r="O1" s="137" t="s">
        <v>338</v>
      </c>
      <c r="P1" s="137" t="str">
        <f>Spolu!B17</f>
        <v>príspevok uznaným športom</v>
      </c>
    </row>
    <row r="2" spans="1:16" x14ac:dyDescent="0.2">
      <c r="N2" s="137" t="str">
        <f t="shared" ref="N2:N19" si="0">O2&amp;" - "&amp;P2</f>
        <v>b - príspevok Slovenskému olympijskému a športovému výboru</v>
      </c>
      <c r="O2" s="137" t="s">
        <v>340</v>
      </c>
      <c r="P2" s="137" t="str">
        <f>Spolu!B18</f>
        <v>príspevok Slovenskému olympijskému a športovému výboru</v>
      </c>
    </row>
    <row r="3" spans="1:16" x14ac:dyDescent="0.2">
      <c r="E3" s="370" t="s">
        <v>1276</v>
      </c>
      <c r="F3" s="371"/>
      <c r="N3" s="137" t="str">
        <f t="shared" si="0"/>
        <v>c - príspevok Slovenskému paralympijskému výboru</v>
      </c>
      <c r="O3" s="137" t="s">
        <v>342</v>
      </c>
      <c r="P3" s="137" t="str">
        <f>Spolu!B19</f>
        <v>príspevok Slovenskému paralympijskému výboru</v>
      </c>
    </row>
    <row r="4" spans="1:16" ht="45.75" customHeight="1" x14ac:dyDescent="0.2">
      <c r="E4" s="371"/>
      <c r="F4" s="371"/>
      <c r="N4" s="137" t="str">
        <f t="shared" si="0"/>
        <v>d - príspevok športovcom top tímu</v>
      </c>
      <c r="O4" s="137" t="s">
        <v>344</v>
      </c>
      <c r="P4" s="137" t="str">
        <f>Spolu!B20</f>
        <v>príspevok športovcom top tímu</v>
      </c>
    </row>
    <row r="5" spans="1:16" ht="30.75" customHeight="1" x14ac:dyDescent="0.2">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x14ac:dyDescent="0.2">
      <c r="C6" s="138" t="s">
        <v>1278</v>
      </c>
      <c r="E6" s="140" t="s">
        <v>1279</v>
      </c>
      <c r="F6" s="149"/>
      <c r="N6" s="137" t="str">
        <f t="shared" si="0"/>
        <v>f - plnenie úloh verejného záujmu v športe</v>
      </c>
      <c r="O6" s="137" t="s">
        <v>348</v>
      </c>
      <c r="P6" s="137" t="str">
        <f>Spolu!B22</f>
        <v>plnenie úloh verejného záujmu v športe</v>
      </c>
    </row>
    <row r="7" spans="1:16" x14ac:dyDescent="0.2">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2">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72" t="s">
        <v>1308</v>
      </c>
      <c r="B12" s="372"/>
      <c r="C12" s="372"/>
      <c r="D12" s="138"/>
      <c r="E12" s="138"/>
      <c r="F12" s="195" t="s">
        <v>1309</v>
      </c>
      <c r="G12" s="138"/>
      <c r="N12" s="137" t="str">
        <f t="shared" si="0"/>
        <v>l - podpora zdravotne postihnutých športovcov</v>
      </c>
      <c r="O12" s="137" t="s">
        <v>360</v>
      </c>
      <c r="P12" s="137" t="str">
        <f>Spolu!B28</f>
        <v>podpora zdravotne postihnutých športovcov</v>
      </c>
    </row>
    <row r="13" spans="1:16" ht="55.35" customHeight="1" x14ac:dyDescent="0.2">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3"/>
      <c r="C13" s="373"/>
      <c r="F13" s="195" t="s">
        <v>1400</v>
      </c>
      <c r="N13" s="137" t="str">
        <f t="shared" si="0"/>
        <v>m - organizácia tradičných športových podujatí</v>
      </c>
      <c r="O13" s="137" t="s">
        <v>362</v>
      </c>
      <c r="P13" s="137" t="str">
        <f>Spolu!B29</f>
        <v>organizácia tradičných športových podujatí</v>
      </c>
    </row>
    <row r="14" spans="1:16" ht="34.35" customHeight="1" x14ac:dyDescent="0.2">
      <c r="A14" s="139" t="s">
        <v>1292</v>
      </c>
      <c r="B14" s="374" t="s">
        <v>1310</v>
      </c>
      <c r="C14" s="375"/>
      <c r="F14" s="313"/>
      <c r="N14" s="137" t="str">
        <f t="shared" si="0"/>
        <v xml:space="preserve">n - </v>
      </c>
      <c r="O14" s="137" t="s">
        <v>364</v>
      </c>
    </row>
    <row r="15" spans="1:16" ht="34.35" customHeight="1" x14ac:dyDescent="0.2">
      <c r="A15" s="139" t="s">
        <v>1311</v>
      </c>
      <c r="B15" s="374"/>
      <c r="C15" s="375"/>
      <c r="F15" s="377"/>
      <c r="N15" s="137" t="str">
        <f t="shared" si="0"/>
        <v xml:space="preserve">o - </v>
      </c>
      <c r="O15" s="137" t="s">
        <v>365</v>
      </c>
    </row>
    <row r="16" spans="1:16" x14ac:dyDescent="0.2">
      <c r="A16" s="139" t="s">
        <v>1295</v>
      </c>
      <c r="B16" s="142">
        <f>F8</f>
        <v>0</v>
      </c>
      <c r="C16" s="137"/>
      <c r="F16" s="377"/>
      <c r="N16" s="137" t="str">
        <f t="shared" si="0"/>
        <v xml:space="preserve">p - </v>
      </c>
      <c r="O16" s="137" t="s">
        <v>366</v>
      </c>
    </row>
    <row r="17" spans="1:16" ht="32.1" customHeight="1" x14ac:dyDescent="0.2">
      <c r="A17" s="139" t="s">
        <v>1298</v>
      </c>
      <c r="B17" s="142">
        <f>F9</f>
        <v>0</v>
      </c>
      <c r="C17" s="137"/>
      <c r="F17" s="377"/>
      <c r="N17" s="137" t="str">
        <f t="shared" si="0"/>
        <v xml:space="preserve">q - </v>
      </c>
      <c r="O17" s="137" t="s">
        <v>367</v>
      </c>
    </row>
    <row r="18" spans="1:16" ht="15.75" thickBot="1" x14ac:dyDescent="0.25">
      <c r="B18" s="193" t="s">
        <v>1312</v>
      </c>
      <c r="C18" s="194">
        <v>31</v>
      </c>
      <c r="N18" s="137" t="str">
        <f t="shared" si="0"/>
        <v xml:space="preserve">r - </v>
      </c>
      <c r="O18" s="137" t="s">
        <v>368</v>
      </c>
    </row>
    <row r="19" spans="1:16" x14ac:dyDescent="0.2">
      <c r="B19" s="193" t="s">
        <v>1300</v>
      </c>
      <c r="C19" s="142" t="str">
        <f>Spolu!C4</f>
        <v>30813883</v>
      </c>
      <c r="F19" s="145" t="s">
        <v>1296</v>
      </c>
      <c r="G19" s="207"/>
      <c r="H19" s="146"/>
      <c r="N19" s="137" t="str">
        <f t="shared" si="0"/>
        <v xml:space="preserve"> - </v>
      </c>
    </row>
    <row r="20" spans="1:16" x14ac:dyDescent="0.2">
      <c r="A20" s="139" t="s">
        <v>396</v>
      </c>
      <c r="B20" s="143">
        <f>F6</f>
        <v>0</v>
      </c>
      <c r="C20" s="137"/>
      <c r="F20" s="147"/>
      <c r="G20" s="286"/>
      <c r="H20" s="148"/>
    </row>
    <row r="21" spans="1:16" x14ac:dyDescent="0.2">
      <c r="B21" s="137"/>
      <c r="C21" s="137"/>
      <c r="F21" s="147" t="s">
        <v>1301</v>
      </c>
      <c r="G21" s="286">
        <v>421947749446</v>
      </c>
      <c r="H21" s="148"/>
      <c r="N21" s="137" t="str">
        <f>O21&amp;" - "&amp;P21</f>
        <v>026 01 - Šport pre všetkých, školský a univerzitný šport</v>
      </c>
      <c r="O21" s="137" t="s">
        <v>317</v>
      </c>
      <c r="P21" s="137" t="s">
        <v>318</v>
      </c>
    </row>
    <row r="22" spans="1:16" x14ac:dyDescent="0.2">
      <c r="A22" s="137"/>
      <c r="B22" s="137"/>
      <c r="F22" s="147" t="s">
        <v>1302</v>
      </c>
      <c r="G22" s="286">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76" t="s">
        <v>1303</v>
      </c>
      <c r="C24" s="376"/>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1313</v>
      </c>
    </row>
    <row r="28" spans="1:16" x14ac:dyDescent="0.2">
      <c r="N28" s="137" t="s">
        <v>1314</v>
      </c>
    </row>
    <row r="29" spans="1:16" x14ac:dyDescent="0.2">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formula1>$N$1:$N$19</formula1>
    </dataValidation>
    <dataValidation type="list" allowBlank="1" showInputMessage="1" showErrorMessage="1" sqref="B14:C14">
      <formula1>$N$21:$N$25</formula1>
    </dataValidation>
    <dataValidation type="list" allowBlank="1" showInputMessage="1" showErrorMessage="1" sqref="F9">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1316</v>
      </c>
    </row>
    <row r="2" spans="1:2" ht="30" customHeight="1" x14ac:dyDescent="0.2">
      <c r="A2" s="378" t="s">
        <v>1317</v>
      </c>
      <c r="B2" s="378"/>
    </row>
    <row r="3" spans="1:2" x14ac:dyDescent="0.2">
      <c r="A3" s="61" t="s">
        <v>1318</v>
      </c>
      <c r="B3" s="61" t="s">
        <v>1319</v>
      </c>
    </row>
    <row r="4" spans="1:2" x14ac:dyDescent="0.2">
      <c r="A4" s="62" t="s">
        <v>1320</v>
      </c>
      <c r="B4" s="62" t="s">
        <v>1321</v>
      </c>
    </row>
    <row r="5" spans="1:2" x14ac:dyDescent="0.2">
      <c r="A5" s="62" t="s">
        <v>1322</v>
      </c>
      <c r="B5" s="62" t="s">
        <v>1323</v>
      </c>
    </row>
    <row r="6" spans="1:2" x14ac:dyDescent="0.2">
      <c r="A6" s="62" t="s">
        <v>1324</v>
      </c>
      <c r="B6" s="62" t="s">
        <v>1325</v>
      </c>
    </row>
    <row r="7" spans="1:2" x14ac:dyDescent="0.2">
      <c r="A7" s="62" t="s">
        <v>1326</v>
      </c>
      <c r="B7" s="62" t="s">
        <v>1327</v>
      </c>
    </row>
    <row r="8" spans="1:2" x14ac:dyDescent="0.2">
      <c r="A8" s="62" t="s">
        <v>1328</v>
      </c>
      <c r="B8" s="62" t="s">
        <v>1329</v>
      </c>
    </row>
    <row r="9" spans="1:2" x14ac:dyDescent="0.2">
      <c r="A9" s="62" t="s">
        <v>1330</v>
      </c>
      <c r="B9" s="62" t="s">
        <v>1331</v>
      </c>
    </row>
    <row r="10" spans="1:2" x14ac:dyDescent="0.2">
      <c r="A10" s="62" t="s">
        <v>1332</v>
      </c>
      <c r="B10" s="62" t="s">
        <v>1333</v>
      </c>
    </row>
    <row r="11" spans="1:2" x14ac:dyDescent="0.2">
      <c r="A11" s="62" t="s">
        <v>1334</v>
      </c>
      <c r="B11" s="62" t="s">
        <v>1335</v>
      </c>
    </row>
    <row r="12" spans="1:2" x14ac:dyDescent="0.2">
      <c r="A12" s="62" t="s">
        <v>1336</v>
      </c>
      <c r="B12" s="62" t="s">
        <v>1337</v>
      </c>
    </row>
    <row r="13" spans="1:2" x14ac:dyDescent="0.2">
      <c r="A13" s="62" t="s">
        <v>1338</v>
      </c>
      <c r="B13" s="62" t="s">
        <v>1339</v>
      </c>
    </row>
    <row r="14" spans="1:2" x14ac:dyDescent="0.2">
      <c r="A14" s="62" t="s">
        <v>1340</v>
      </c>
      <c r="B14" s="62" t="s">
        <v>1341</v>
      </c>
    </row>
    <row r="15" spans="1:2" x14ac:dyDescent="0.2">
      <c r="A15" s="62" t="s">
        <v>1342</v>
      </c>
      <c r="B15" s="62" t="s">
        <v>1343</v>
      </c>
    </row>
    <row r="16" spans="1:2" x14ac:dyDescent="0.2">
      <c r="A16" s="62" t="s">
        <v>1344</v>
      </c>
      <c r="B16" s="62" t="s">
        <v>1345</v>
      </c>
    </row>
    <row r="17" spans="1:2" x14ac:dyDescent="0.2">
      <c r="A17" s="62" t="s">
        <v>1346</v>
      </c>
      <c r="B17" s="62" t="s">
        <v>1347</v>
      </c>
    </row>
    <row r="18" spans="1:2" x14ac:dyDescent="0.2">
      <c r="A18" s="62" t="s">
        <v>1348</v>
      </c>
      <c r="B18" s="62" t="s">
        <v>1349</v>
      </c>
    </row>
    <row r="19" spans="1:2" x14ac:dyDescent="0.2">
      <c r="A19" s="62" t="s">
        <v>1350</v>
      </c>
      <c r="B19" s="62" t="s">
        <v>1351</v>
      </c>
    </row>
    <row r="20" spans="1:2" x14ac:dyDescent="0.2">
      <c r="A20" s="62" t="s">
        <v>1352</v>
      </c>
      <c r="B20" s="62" t="s">
        <v>1353</v>
      </c>
    </row>
    <row r="21" spans="1:2" x14ac:dyDescent="0.2">
      <c r="A21" s="62" t="s">
        <v>1354</v>
      </c>
      <c r="B21" s="62" t="s">
        <v>1355</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19" t="s">
        <v>57</v>
      </c>
      <c r="B1" s="319"/>
      <c r="C1" s="319"/>
      <c r="D1" s="319"/>
      <c r="E1" s="319"/>
      <c r="F1" s="319"/>
      <c r="G1" s="319"/>
      <c r="H1" s="319"/>
      <c r="I1" s="52"/>
      <c r="J1" s="37"/>
    </row>
    <row r="2" spans="1:11" ht="15.75" x14ac:dyDescent="0.25">
      <c r="A2" s="325" t="s">
        <v>58</v>
      </c>
      <c r="B2" s="325"/>
      <c r="C2" s="325"/>
      <c r="D2" s="325"/>
      <c r="E2" s="325"/>
      <c r="F2" s="325"/>
      <c r="G2" s="325"/>
      <c r="H2" s="323" t="str">
        <f>+Doklady!I100</f>
        <v>V2</v>
      </c>
      <c r="I2" s="323"/>
    </row>
    <row r="3" spans="1:11" ht="15" x14ac:dyDescent="0.25">
      <c r="A3" s="40"/>
      <c r="B3" s="40"/>
      <c r="C3" s="40"/>
      <c r="D3" s="40"/>
      <c r="E3" s="40"/>
      <c r="F3" s="40"/>
      <c r="G3" s="40"/>
      <c r="H3" s="324">
        <f>+Doklady!I101</f>
        <v>45887</v>
      </c>
      <c r="I3" s="324"/>
    </row>
    <row r="4" spans="1:11" ht="15.75" customHeight="1" x14ac:dyDescent="0.2">
      <c r="A4" s="41" t="s">
        <v>59</v>
      </c>
      <c r="B4" s="320" t="s">
        <v>60</v>
      </c>
      <c r="C4" s="321"/>
      <c r="D4" s="321"/>
      <c r="E4" s="322"/>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70" priority="2" stopIfTrue="1">
      <formula>$A78&lt;&gt;""</formula>
    </cfRule>
  </conditionalFormatting>
  <conditionalFormatting sqref="A8:I76 I78">
    <cfRule type="expression" dxfId="169" priority="7" stopIfTrue="1">
      <formula>$A8&lt;&gt;""</formula>
    </cfRule>
  </conditionalFormatting>
  <conditionalFormatting sqref="B78:H2888">
    <cfRule type="expression" dxfId="168" priority="3" stopIfTrue="1">
      <formula>$A78&lt;&gt;""</formula>
    </cfRule>
  </conditionalFormatting>
  <conditionalFormatting sqref="D2886:D2913">
    <cfRule type="expression" dxfId="167" priority="6" stopIfTrue="1">
      <formula>$A2886&lt;&gt;""</formula>
    </cfRule>
  </conditionalFormatting>
  <dataValidations count="6">
    <dataValidation type="date" allowBlank="1" showInputMessage="1" showErrorMessage="1" sqref="D79:D2913">
      <formula1>41640</formula1>
      <formula2>42004</formula2>
    </dataValidation>
    <dataValidation type="date" allowBlank="1" showInputMessage="1" showErrorMessage="1" sqref="D7">
      <formula1>42370</formula1>
      <formula2>42735</formula2>
    </dataValidation>
    <dataValidation type="list" allowBlank="1" showInputMessage="1" sqref="E78:F2885 E8:F23 E24:F76">
      <formula1>#REF!</formula1>
    </dataValidation>
    <dataValidation allowBlank="1" sqref="B78:C2885 B8:C23 B24:C76"/>
    <dataValidation type="decimal" operator="greaterThan" allowBlank="1" showInputMessage="1" showErrorMessage="1" sqref="H78:H2885 I78 H8:I23 H24:I76">
      <formula1>0</formula1>
    </dataValidation>
    <dataValidation type="date" allowBlank="1" showInputMessage="1" showErrorMessage="1" sqref="D78 D8:D23 D24:D76">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
    <pageSetUpPr fitToPage="1"/>
  </sheetPr>
  <dimension ref="A1:G61"/>
  <sheetViews>
    <sheetView zoomScaleNormal="100" workbookViewId="0">
      <selection activeCell="C11" sqref="C1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28" t="s">
        <v>311</v>
      </c>
      <c r="B1" s="329"/>
      <c r="C1" s="174">
        <v>45900</v>
      </c>
      <c r="D1" s="26"/>
      <c r="G1" s="252">
        <v>45688</v>
      </c>
    </row>
    <row r="2" spans="1:7" ht="15" x14ac:dyDescent="0.25">
      <c r="A2" s="28"/>
      <c r="B2" s="28"/>
      <c r="G2" s="252">
        <v>45716</v>
      </c>
    </row>
    <row r="3" spans="1:7" ht="14.25" x14ac:dyDescent="0.2">
      <c r="A3" s="30" t="s">
        <v>312</v>
      </c>
      <c r="B3" s="326" t="str">
        <f>INDEX(Adr!B:B,Doklady!B102+1)</f>
        <v>Slovenská motocyklová federácia</v>
      </c>
      <c r="C3" s="326"/>
      <c r="D3" s="326"/>
      <c r="G3" s="252">
        <v>45747</v>
      </c>
    </row>
    <row r="4" spans="1:7" ht="14.25" x14ac:dyDescent="0.2">
      <c r="A4" s="30" t="s">
        <v>313</v>
      </c>
      <c r="B4" s="29" t="str">
        <f>RIGHT("0000"&amp;INDEX(Adr!A:A,Doklady!B102+1),8)</f>
        <v>30813883</v>
      </c>
      <c r="G4" s="252">
        <v>45777</v>
      </c>
    </row>
    <row r="5" spans="1:7" ht="14.25" x14ac:dyDescent="0.2">
      <c r="A5" s="30" t="s">
        <v>314</v>
      </c>
      <c r="B5" s="29" t="str">
        <f>INDEX(Adr!D:D,Doklady!B102+1)&amp;", "&amp;INDEX(Adr!E:E,Doklady!B102+1)</f>
        <v>Športovcov 340, Považská Bystrica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72448</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72448</v>
      </c>
      <c r="G15" s="252"/>
    </row>
    <row r="16" spans="1:7" ht="14.25" x14ac:dyDescent="0.2">
      <c r="G16" s="252"/>
    </row>
    <row r="17" spans="1:5" ht="72" customHeight="1" x14ac:dyDescent="0.2">
      <c r="A17" s="327" t="s">
        <v>328</v>
      </c>
      <c r="B17" s="327"/>
      <c r="C17" s="327"/>
      <c r="D17" s="327"/>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formula1>$G$1:$G$12</formula1>
    </dataValidation>
    <dataValidation type="decimal" allowBlank="1" showInputMessage="1" showErrorMessage="1" sqref="C10:C14">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9"/>
  <dimension ref="A1:Z145"/>
  <sheetViews>
    <sheetView topLeftCell="A17"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32.1" customHeight="1" x14ac:dyDescent="0.25">
      <c r="A1" s="349" t="s">
        <v>1504</v>
      </c>
      <c r="B1" s="349"/>
      <c r="C1" s="349"/>
      <c r="D1" s="349"/>
      <c r="E1" s="349"/>
      <c r="F1" s="349"/>
      <c r="G1" s="349"/>
      <c r="H1" s="349"/>
      <c r="I1" s="349"/>
    </row>
    <row r="2" spans="1:26" ht="7.5" customHeight="1" x14ac:dyDescent="0.2">
      <c r="C2" s="8"/>
      <c r="D2" s="8"/>
      <c r="E2" s="8"/>
      <c r="F2" s="8"/>
      <c r="G2" s="8"/>
      <c r="H2" s="8"/>
      <c r="I2" s="8"/>
    </row>
    <row r="3" spans="1:26" s="9" customFormat="1" ht="26.1" customHeight="1" x14ac:dyDescent="0.2">
      <c r="B3" s="160" t="s">
        <v>59</v>
      </c>
      <c r="C3" s="350" t="str">
        <f>INDEX(Adr!B2:B87,Doklady!B102)</f>
        <v>Slovenská motocyklová federácia</v>
      </c>
      <c r="D3" s="350"/>
      <c r="E3" s="350"/>
      <c r="F3" s="350"/>
      <c r="G3" s="215"/>
      <c r="H3" s="215"/>
      <c r="I3" s="65" t="str">
        <f>Doklady!I100</f>
        <v>V2</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INDEX(Adr!A2:A89,Doklady!B102)</f>
        <v>30813883</v>
      </c>
      <c r="I4" s="65">
        <f>Doklady!I101</f>
        <v>45887</v>
      </c>
      <c r="J4" s="85"/>
      <c r="K4" s="85"/>
      <c r="L4" s="85"/>
      <c r="M4" s="85"/>
      <c r="N4" s="85"/>
      <c r="O4" s="85"/>
      <c r="P4" s="85"/>
      <c r="Q4" s="85"/>
      <c r="R4" s="85"/>
      <c r="S4" s="85"/>
      <c r="T4" s="85"/>
      <c r="U4" s="85"/>
      <c r="V4" s="85"/>
      <c r="W4" s="85"/>
      <c r="X4" s="85"/>
      <c r="Y4" s="85"/>
      <c r="Z4" s="85"/>
    </row>
    <row r="5" spans="1:26" s="9" customFormat="1" ht="12.75" x14ac:dyDescent="0.2">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INDEX(Adr!D2:D89,Doklady!B102)&amp;", "&amp;INDEX(Adr!E2:E89,Doklady!B102)&amp;", "&amp;INDEX(Adr!F2:F89,Doklady!B102)</f>
        <v>Športovcov 340, Považská Bystrica, 017 01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51" t="s">
        <v>333</v>
      </c>
      <c r="F9" s="352"/>
      <c r="J9" s="8"/>
      <c r="L9" s="118"/>
      <c r="M9" s="118"/>
      <c r="N9" s="118"/>
      <c r="O9" s="118"/>
      <c r="P9" s="118"/>
      <c r="Q9" s="118"/>
      <c r="R9" s="118"/>
      <c r="S9" s="118"/>
    </row>
    <row r="10" spans="1:26" ht="18" x14ac:dyDescent="0.25">
      <c r="A10" s="69" t="s">
        <v>317</v>
      </c>
      <c r="B10" s="70" t="s">
        <v>318</v>
      </c>
      <c r="C10" s="126">
        <f>SUMIF(FP!J:J,Doklady!$B$1&amp;A10,FP!D:D)</f>
        <v>0</v>
      </c>
      <c r="D10" s="126">
        <f>C10-E10</f>
        <v>0</v>
      </c>
      <c r="E10" s="345">
        <f>SUMIF(K:K,A10,I:I)</f>
        <v>0</v>
      </c>
      <c r="F10" s="346"/>
      <c r="L10" s="120" t="s">
        <v>334</v>
      </c>
      <c r="M10" s="118"/>
      <c r="N10" s="118"/>
      <c r="O10" s="118"/>
      <c r="P10" s="118"/>
      <c r="Q10" s="118"/>
      <c r="R10" s="118"/>
      <c r="S10" s="118"/>
    </row>
    <row r="11" spans="1:26" ht="18" x14ac:dyDescent="0.25">
      <c r="A11" s="69" t="s">
        <v>319</v>
      </c>
      <c r="B11" s="70" t="s">
        <v>320</v>
      </c>
      <c r="C11" s="126">
        <f>SUMIF(FP!J:J,Doklady!$B$1&amp;A11,FP!D:D)</f>
        <v>72448</v>
      </c>
      <c r="D11" s="126">
        <f>+C11-E11</f>
        <v>72448</v>
      </c>
      <c r="E11" s="353">
        <f>+I39-I42+I44-I47</f>
        <v>0</v>
      </c>
      <c r="F11" s="354"/>
      <c r="J11" s="176"/>
      <c r="L11" s="161" t="str">
        <f>L41</f>
        <v>a - motocyklový šport - bežné transfery</v>
      </c>
      <c r="M11" s="118"/>
      <c r="N11" s="118"/>
      <c r="O11" s="118"/>
      <c r="P11" s="118"/>
      <c r="Q11" s="118"/>
      <c r="R11" s="118"/>
      <c r="S11" s="118"/>
    </row>
    <row r="12" spans="1:26" ht="18" x14ac:dyDescent="0.25">
      <c r="A12" s="69" t="s">
        <v>321</v>
      </c>
      <c r="B12" s="70" t="s">
        <v>322</v>
      </c>
      <c r="C12" s="126">
        <f>SUMIF(FP!J:J,Doklady!$B$1&amp;A12,FP!D:D)</f>
        <v>0</v>
      </c>
      <c r="D12" s="126">
        <f>C12-E12</f>
        <v>0</v>
      </c>
      <c r="E12" s="345">
        <f>SUMIF(K:K,A12,I:I)</f>
        <v>0</v>
      </c>
      <c r="F12" s="346"/>
      <c r="J12" s="177"/>
      <c r="L12" s="161" t="str">
        <f>L42</f>
        <v>a - motocyklový šport - kapitálové transfery</v>
      </c>
      <c r="N12" s="118"/>
      <c r="O12" s="118"/>
      <c r="P12" s="118"/>
      <c r="Q12" s="118"/>
      <c r="R12" s="118"/>
      <c r="S12" s="118"/>
    </row>
    <row r="13" spans="1:26" ht="18" x14ac:dyDescent="0.25">
      <c r="A13" s="69" t="s">
        <v>323</v>
      </c>
      <c r="B13" s="70" t="s">
        <v>324</v>
      </c>
      <c r="C13" s="126">
        <f>SUMIF(FP!J:J,Doklady!$B$1&amp;A13,FP!D:D)</f>
        <v>0</v>
      </c>
      <c r="D13" s="126">
        <f>C13-E13</f>
        <v>0</v>
      </c>
      <c r="E13" s="345">
        <f>SUMIF(K:K,A13,I:I)</f>
        <v>0</v>
      </c>
      <c r="F13" s="346"/>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55">
        <f>SUMIF(K:K,A14,I:I)</f>
        <v>0</v>
      </c>
      <c r="F14" s="356"/>
      <c r="J14" s="8"/>
      <c r="L14" s="161" t="str">
        <f>L47</f>
        <v>2</v>
      </c>
      <c r="N14" s="118"/>
      <c r="O14" s="118"/>
      <c r="P14" s="118"/>
      <c r="Q14" s="118"/>
      <c r="R14" s="118"/>
      <c r="S14" s="118"/>
    </row>
    <row r="15" spans="1:26" ht="5.25" customHeight="1" thickTop="1" x14ac:dyDescent="0.2">
      <c r="I15" s="9"/>
    </row>
    <row r="16" spans="1:26" s="9" customFormat="1" ht="12.75" x14ac:dyDescent="0.2">
      <c r="A16" s="117" t="s">
        <v>335</v>
      </c>
      <c r="B16" s="337" t="s">
        <v>336</v>
      </c>
      <c r="C16" s="338"/>
      <c r="D16" s="338"/>
      <c r="E16" s="338"/>
      <c r="F16" s="338"/>
      <c r="G16" s="338"/>
      <c r="H16" s="339"/>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40" t="s">
        <v>339</v>
      </c>
      <c r="C17" s="340"/>
      <c r="D17" s="340"/>
      <c r="E17" s="340"/>
      <c r="F17" s="340"/>
      <c r="G17" s="340"/>
      <c r="H17" s="340"/>
      <c r="I17" s="73">
        <f>SUMIF(FP!I:I,Doklady!$B$1&amp;A17,FP!D:D)</f>
        <v>72448</v>
      </c>
      <c r="T17" s="86"/>
    </row>
    <row r="18" spans="1:20" x14ac:dyDescent="0.2">
      <c r="A18" s="135" t="s">
        <v>340</v>
      </c>
      <c r="B18" s="340" t="s">
        <v>341</v>
      </c>
      <c r="C18" s="340"/>
      <c r="D18" s="340"/>
      <c r="E18" s="340"/>
      <c r="F18" s="340"/>
      <c r="G18" s="340"/>
      <c r="H18" s="340"/>
      <c r="I18" s="73">
        <f>SUMIF(FP!I:I,Doklady!$B$1&amp;A18,FP!D:D)</f>
        <v>0</v>
      </c>
    </row>
    <row r="19" spans="1:20" x14ac:dyDescent="0.2">
      <c r="A19" s="115" t="s">
        <v>342</v>
      </c>
      <c r="B19" s="340" t="s">
        <v>343</v>
      </c>
      <c r="C19" s="340"/>
      <c r="D19" s="340"/>
      <c r="E19" s="340"/>
      <c r="F19" s="340"/>
      <c r="G19" s="340"/>
      <c r="H19" s="340"/>
      <c r="I19" s="73">
        <f>SUMIF(FP!I:I,Doklady!$B$1&amp;A19,FP!D:D)</f>
        <v>0</v>
      </c>
    </row>
    <row r="20" spans="1:20" x14ac:dyDescent="0.2">
      <c r="A20" s="135" t="s">
        <v>344</v>
      </c>
      <c r="B20" s="334" t="s">
        <v>345</v>
      </c>
      <c r="C20" s="335"/>
      <c r="D20" s="335"/>
      <c r="E20" s="335"/>
      <c r="F20" s="335"/>
      <c r="G20" s="335"/>
      <c r="H20" s="336"/>
      <c r="I20" s="73">
        <f>SUMIF(FP!I:I,Doklady!$B$1&amp;A20,FP!D:D)</f>
        <v>0</v>
      </c>
      <c r="T20" s="86"/>
    </row>
    <row r="21" spans="1:20" x14ac:dyDescent="0.2">
      <c r="A21" s="115" t="s">
        <v>346</v>
      </c>
      <c r="B21" s="334" t="s">
        <v>347</v>
      </c>
      <c r="C21" s="335"/>
      <c r="D21" s="335"/>
      <c r="E21" s="335"/>
      <c r="F21" s="335"/>
      <c r="G21" s="335"/>
      <c r="H21" s="336"/>
      <c r="I21" s="73">
        <f>SUMIF(FP!I:I,Doklady!$B$1&amp;A21,FP!D:D)</f>
        <v>0</v>
      </c>
      <c r="T21" s="86"/>
    </row>
    <row r="22" spans="1:20" x14ac:dyDescent="0.2">
      <c r="A22" s="135" t="s">
        <v>348</v>
      </c>
      <c r="B22" s="341" t="s">
        <v>349</v>
      </c>
      <c r="C22" s="342"/>
      <c r="D22" s="342"/>
      <c r="E22" s="342"/>
      <c r="F22" s="342"/>
      <c r="G22" s="342"/>
      <c r="H22" s="343"/>
      <c r="I22" s="73">
        <f>SUMIF(FP!I:I,Doklady!$B$1&amp;A22,FP!D:D)</f>
        <v>0</v>
      </c>
      <c r="T22" s="86"/>
    </row>
    <row r="23" spans="1:20" x14ac:dyDescent="0.2">
      <c r="A23" s="115" t="s">
        <v>350</v>
      </c>
      <c r="B23" s="334" t="s">
        <v>351</v>
      </c>
      <c r="C23" s="335"/>
      <c r="D23" s="335"/>
      <c r="E23" s="335"/>
      <c r="F23" s="335"/>
      <c r="G23" s="335"/>
      <c r="H23" s="336"/>
      <c r="I23" s="73">
        <f>SUMIF(FP!I:I,Doklady!$B$1&amp;A23,FP!D:D)</f>
        <v>0</v>
      </c>
      <c r="T23" s="86"/>
    </row>
    <row r="24" spans="1:20" x14ac:dyDescent="0.2">
      <c r="A24" s="135" t="s">
        <v>352</v>
      </c>
      <c r="B24" s="334" t="s">
        <v>353</v>
      </c>
      <c r="C24" s="335"/>
      <c r="D24" s="335"/>
      <c r="E24" s="335"/>
      <c r="F24" s="335"/>
      <c r="G24" s="335"/>
      <c r="H24" s="336"/>
      <c r="I24" s="73">
        <f>SUMIF(FP!I:I,Doklady!$B$1&amp;A24,FP!D:D)</f>
        <v>0</v>
      </c>
      <c r="T24" s="86"/>
    </row>
    <row r="25" spans="1:20" x14ac:dyDescent="0.2">
      <c r="A25" s="115" t="s">
        <v>354</v>
      </c>
      <c r="B25" s="357" t="s">
        <v>355</v>
      </c>
      <c r="C25" s="358"/>
      <c r="D25" s="358"/>
      <c r="E25" s="358"/>
      <c r="F25" s="358"/>
      <c r="G25" s="358"/>
      <c r="H25" s="359"/>
      <c r="I25" s="73">
        <f>SUMIF(FP!I:I,Doklady!$B$1&amp;A25,FP!D:D)</f>
        <v>0</v>
      </c>
      <c r="T25" s="86"/>
    </row>
    <row r="26" spans="1:20" x14ac:dyDescent="0.2">
      <c r="A26" s="135" t="s">
        <v>356</v>
      </c>
      <c r="B26" s="334" t="s">
        <v>357</v>
      </c>
      <c r="C26" s="335"/>
      <c r="D26" s="335"/>
      <c r="E26" s="335"/>
      <c r="F26" s="335"/>
      <c r="G26" s="335"/>
      <c r="H26" s="336"/>
      <c r="I26" s="73">
        <f>SUMIF(FP!I:I,Doklady!$B$1&amp;A26,FP!D:D)</f>
        <v>0</v>
      </c>
      <c r="T26" s="86"/>
    </row>
    <row r="27" spans="1:20" x14ac:dyDescent="0.2">
      <c r="A27" s="115" t="s">
        <v>358</v>
      </c>
      <c r="B27" s="334" t="s">
        <v>359</v>
      </c>
      <c r="C27" s="335"/>
      <c r="D27" s="335"/>
      <c r="E27" s="335"/>
      <c r="F27" s="335"/>
      <c r="G27" s="335"/>
      <c r="H27" s="336"/>
      <c r="I27" s="73">
        <f>SUMIF(FP!I:I,Doklady!$B$1&amp;A27,FP!D:D)</f>
        <v>0</v>
      </c>
      <c r="T27" s="86"/>
    </row>
    <row r="28" spans="1:20" x14ac:dyDescent="0.2">
      <c r="A28" s="135" t="s">
        <v>360</v>
      </c>
      <c r="B28" s="334" t="s">
        <v>361</v>
      </c>
      <c r="C28" s="335"/>
      <c r="D28" s="335"/>
      <c r="E28" s="335"/>
      <c r="F28" s="335"/>
      <c r="G28" s="335"/>
      <c r="H28" s="336"/>
      <c r="I28" s="73">
        <f>SUMIF(FP!I:I,Doklady!$B$1&amp;A28,FP!D:D)</f>
        <v>0</v>
      </c>
      <c r="T28" s="86"/>
    </row>
    <row r="29" spans="1:20" x14ac:dyDescent="0.2">
      <c r="A29" s="115" t="s">
        <v>362</v>
      </c>
      <c r="B29" s="334" t="s">
        <v>363</v>
      </c>
      <c r="C29" s="335"/>
      <c r="D29" s="335"/>
      <c r="E29" s="335"/>
      <c r="F29" s="335"/>
      <c r="G29" s="335"/>
      <c r="H29" s="336"/>
      <c r="I29" s="73">
        <f>SUMIF(FP!I:I,Doklady!$B$1&amp;A29,FP!D:D)</f>
        <v>0</v>
      </c>
      <c r="T29" s="86"/>
    </row>
    <row r="30" spans="1:20" hidden="1" x14ac:dyDescent="0.2">
      <c r="A30" s="135" t="s">
        <v>364</v>
      </c>
      <c r="B30" s="334"/>
      <c r="C30" s="335"/>
      <c r="D30" s="335"/>
      <c r="E30" s="335"/>
      <c r="F30" s="335"/>
      <c r="G30" s="335"/>
      <c r="H30" s="336"/>
      <c r="I30" s="73">
        <f>SUMIF(FP!I:I,Doklady!$B$1&amp;A30,FP!D:D)</f>
        <v>0</v>
      </c>
      <c r="T30" s="86"/>
    </row>
    <row r="31" spans="1:20" hidden="1" x14ac:dyDescent="0.2">
      <c r="A31" s="115" t="s">
        <v>365</v>
      </c>
      <c r="B31" s="334"/>
      <c r="C31" s="335"/>
      <c r="D31" s="335"/>
      <c r="E31" s="335"/>
      <c r="F31" s="335"/>
      <c r="G31" s="335"/>
      <c r="H31" s="336"/>
      <c r="I31" s="73">
        <f>SUMIF(FP!I:I,Doklady!$B$1&amp;A31,FP!D:D)</f>
        <v>0</v>
      </c>
      <c r="T31" s="86"/>
    </row>
    <row r="32" spans="1:20" hidden="1" x14ac:dyDescent="0.2">
      <c r="A32" s="135" t="s">
        <v>366</v>
      </c>
      <c r="B32" s="330"/>
      <c r="C32" s="331"/>
      <c r="D32" s="331"/>
      <c r="E32" s="331"/>
      <c r="F32" s="331"/>
      <c r="G32" s="331"/>
      <c r="H32" s="332"/>
      <c r="I32" s="73">
        <f>SUMIF(FP!I:I,Doklady!$B$1&amp;A32,FP!D:D)</f>
        <v>0</v>
      </c>
      <c r="T32" s="86"/>
    </row>
    <row r="33" spans="1:21" hidden="1" x14ac:dyDescent="0.2">
      <c r="A33" s="115" t="s">
        <v>367</v>
      </c>
      <c r="B33" s="330"/>
      <c r="C33" s="331"/>
      <c r="D33" s="331"/>
      <c r="E33" s="331"/>
      <c r="F33" s="331"/>
      <c r="G33" s="331"/>
      <c r="H33" s="332"/>
      <c r="I33" s="73">
        <f>SUMIF(FP!I:I,Doklady!$B$1&amp;A33,FP!D:D)</f>
        <v>0</v>
      </c>
      <c r="T33" s="86"/>
    </row>
    <row r="34" spans="1:21" hidden="1" x14ac:dyDescent="0.2">
      <c r="A34" s="135" t="s">
        <v>368</v>
      </c>
      <c r="B34" s="333"/>
      <c r="C34" s="333"/>
      <c r="D34" s="333"/>
      <c r="E34" s="333"/>
      <c r="F34" s="333"/>
      <c r="G34" s="333"/>
      <c r="H34" s="333"/>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335</v>
      </c>
      <c r="B38" s="67" t="str">
        <f>"Šport "&amp;K40</f>
        <v>Šport motocyklový šport</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14489.6</v>
      </c>
      <c r="G39" s="78">
        <f>+MAX(I39-C39-D39-E39-F39-H39,0)</f>
        <v>57958.400000000001</v>
      </c>
      <c r="H39" s="78">
        <f>+IFERROR(VLOOKUP(K40&amp;" - kapitálové transfery",B$53:C$90,2,0),0)</f>
        <v>0</v>
      </c>
      <c r="I39" s="73">
        <f>SUMIF(FP!K:K,K40,FP!D:D)</f>
        <v>72448</v>
      </c>
      <c r="L39" s="84">
        <f>COUNTIF(FP!N:N,Doklady!B1&amp;"aK")</f>
        <v>0</v>
      </c>
      <c r="T39" s="86"/>
    </row>
    <row r="40" spans="1:21" x14ac:dyDescent="0.2">
      <c r="A40" s="115" t="s">
        <v>338</v>
      </c>
      <c r="B40" s="116" t="s">
        <v>377</v>
      </c>
      <c r="C40" s="78">
        <f>DSUM(Doklady!A103:J10000,"GGG",Spolu!L40:M42)</f>
        <v>400</v>
      </c>
      <c r="D40" s="78">
        <f>DSUM(Doklady!A103:J10000,"GGG",Spolu!N40:O42)</f>
        <v>15247.640000000001</v>
      </c>
      <c r="E40" s="78">
        <f>DSUM(Doklady!A103:J10000,"GGG",Spolu!P40:Q42)</f>
        <v>39710.860000000008</v>
      </c>
      <c r="F40" s="78">
        <f>DSUM(Doklady!A103:J10000,"GGG",Spolu!R40:S42)</f>
        <v>14333.919999999998</v>
      </c>
      <c r="G40" s="78">
        <f>DSUM(Doklady!A103:J10000,"GGG",Spolu!T40:U42)-H40</f>
        <v>2755.58</v>
      </c>
      <c r="H40" s="78">
        <f>+IFERROR(VLOOKUP(K40&amp;" - kapitálové transfery",B$53:D$90,3,0),0)</f>
        <v>0</v>
      </c>
      <c r="I40" s="73">
        <f>+C40+D40+E40+F40+G40+H40</f>
        <v>72448.000000000015</v>
      </c>
      <c r="J40" s="218" t="str">
        <f>+K45</f>
        <v>.</v>
      </c>
      <c r="K40" s="218" t="str">
        <f>IF(L38&gt;0,INDEX(FP!K:K,Doklady!B2),".")</f>
        <v>motocyklový šport</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motocyklový šport - bežné transfery</v>
      </c>
      <c r="M41" s="120">
        <v>1</v>
      </c>
      <c r="N41" s="161" t="str">
        <f>+L41</f>
        <v>a - motocyklový šport - bežné transfery</v>
      </c>
      <c r="O41" s="120">
        <v>2</v>
      </c>
      <c r="P41" s="161" t="str">
        <f>+L41</f>
        <v>a - motocyklový šport - bežné transfery</v>
      </c>
      <c r="Q41" s="120">
        <v>3</v>
      </c>
      <c r="R41" s="161" t="str">
        <f>+L41</f>
        <v>a - motocyklový šport - bežné transfery</v>
      </c>
      <c r="S41" s="120">
        <v>4</v>
      </c>
      <c r="T41" s="161" t="str">
        <f>+L41</f>
        <v>a - motocyklový šport - bežné transfery</v>
      </c>
      <c r="U41" s="120">
        <v>5</v>
      </c>
    </row>
    <row r="42" spans="1:21" ht="10.5" customHeight="1" x14ac:dyDescent="0.2">
      <c r="A42" s="115" t="s">
        <v>338</v>
      </c>
      <c r="B42" s="116" t="s">
        <v>380</v>
      </c>
      <c r="C42" s="73">
        <f>+C40</f>
        <v>400</v>
      </c>
      <c r="D42" s="216">
        <f>+D40</f>
        <v>15247.640000000001</v>
      </c>
      <c r="E42" s="216">
        <f>+E40</f>
        <v>39710.860000000008</v>
      </c>
      <c r="F42" s="216">
        <f>+MIN(F39:F40)</f>
        <v>14333.919999999998</v>
      </c>
      <c r="G42" s="216">
        <f>+MIN(G39+MAX(F39-F40,0)-MAX(E40-E39,0)-MAX(D40-D39,0)-MAX(C40-C39,0),G40)</f>
        <v>2755.5799999999927</v>
      </c>
      <c r="H42" s="216">
        <f>+MIN(H39:H40)</f>
        <v>0</v>
      </c>
      <c r="I42" s="73">
        <f>+C42+D42+E42+MIN(F39:F40)+G42+H42</f>
        <v>72448</v>
      </c>
      <c r="J42" s="219">
        <f>+K47</f>
        <v>0</v>
      </c>
      <c r="K42" s="219">
        <f>+I42-H42</f>
        <v>72448</v>
      </c>
      <c r="L42" s="161" t="str">
        <f>+SUBSTITUTE(L41,"bežné","kapitálové")</f>
        <v>a - motocyklový šport - kapitálové transfery</v>
      </c>
      <c r="M42" s="120">
        <v>1</v>
      </c>
      <c r="N42" s="161" t="str">
        <f>+L42</f>
        <v>a - motocyklový šport - kapitálové transfery</v>
      </c>
      <c r="O42" s="120">
        <v>2</v>
      </c>
      <c r="P42" s="161" t="str">
        <f>+L42</f>
        <v>a - motocyklový šport - kapitálové transfery</v>
      </c>
      <c r="Q42" s="120">
        <v>3</v>
      </c>
      <c r="R42" s="161" t="str">
        <f>+L42</f>
        <v>a - motocyklový šport - kapitálové transfery</v>
      </c>
      <c r="S42" s="120">
        <v>4</v>
      </c>
      <c r="T42" s="161" t="str">
        <f>+L42</f>
        <v>a - motocyklový šport - kapitálové transfery</v>
      </c>
      <c r="U42" s="120">
        <v>5</v>
      </c>
    </row>
    <row r="43" spans="1:21" ht="33.75"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7"/>
      <c r="B50" s="348"/>
      <c r="C50" s="348"/>
      <c r="D50" s="348"/>
      <c r="E50" s="348"/>
      <c r="F50" s="348"/>
      <c r="G50" s="348"/>
      <c r="H50" s="348"/>
      <c r="I50" s="348"/>
      <c r="T50" s="86"/>
    </row>
    <row r="51" spans="1:20" x14ac:dyDescent="0.2">
      <c r="A51" s="112"/>
      <c r="B51" s="113"/>
      <c r="C51" s="111"/>
      <c r="D51" s="114"/>
      <c r="E51" s="114"/>
      <c r="F51" s="114"/>
      <c r="G51" s="222"/>
      <c r="H51" s="114"/>
      <c r="I51" s="114"/>
      <c r="T51" s="86"/>
    </row>
    <row r="52" spans="1:20" ht="22.5"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motocyklový šport - bežné transfery</v>
      </c>
      <c r="C53" s="73">
        <f>IF(A53&lt;&gt;"",INDEX(FP!D:D,Doklady!B$2+(ROW()-53)),"")</f>
        <v>72448</v>
      </c>
      <c r="D53" s="73">
        <f>IF(A53&lt;&gt;"",Doklady!I1-Doklady!J1,"")</f>
        <v>72448.000000000015</v>
      </c>
      <c r="E53" s="73">
        <f>IF(A53&lt;&gt;"",MIN(D53,C53)*Doklady!C1/(1-Doklady!C1),"")</f>
        <v>0</v>
      </c>
      <c r="F53" s="71">
        <f>IF(A53&lt;&gt;"",Doklady!J1,"")</f>
        <v>0</v>
      </c>
      <c r="G53" s="73">
        <f>+IFERROR(HLOOKUP(IF(RIGHT(B53,15)="bežné transfery",LEFT(B53,LEN(B53)-18),0),$J$40:$K$42,3,0),MIN(C53,D53))</f>
        <v>72448</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72448</v>
      </c>
      <c r="D130" s="228">
        <f t="shared" ref="D130:I130" si="9">SUM(D53:D129)</f>
        <v>72448.000000000015</v>
      </c>
      <c r="E130" s="228">
        <f t="shared" si="9"/>
        <v>0</v>
      </c>
      <c r="F130" s="228">
        <f t="shared" si="9"/>
        <v>0</v>
      </c>
      <c r="G130" s="228">
        <f t="shared" si="9"/>
        <v>72448</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395</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396</v>
      </c>
      <c r="B139" s="9"/>
      <c r="C139" s="74"/>
      <c r="D139" s="74"/>
      <c r="E139" s="74"/>
      <c r="F139" s="74"/>
      <c r="G139" s="74"/>
      <c r="H139" s="74"/>
      <c r="I139" s="74"/>
      <c r="J139" s="85"/>
    </row>
    <row r="140" spans="1:26" ht="12.75" x14ac:dyDescent="0.2">
      <c r="A140" s="9"/>
      <c r="B140" s="281"/>
      <c r="C140" s="229"/>
      <c r="D140" s="360"/>
      <c r="E140" s="360"/>
      <c r="F140" s="360"/>
      <c r="G140" s="360"/>
      <c r="H140" s="360"/>
      <c r="I140" s="360"/>
      <c r="J140" s="85"/>
    </row>
    <row r="141" spans="1:26" ht="68.25" customHeight="1" x14ac:dyDescent="0.2">
      <c r="A141" s="9"/>
      <c r="B141" s="283" t="s">
        <v>397</v>
      </c>
      <c r="C141" s="214"/>
      <c r="D141" s="344" t="s">
        <v>398</v>
      </c>
      <c r="E141" s="344"/>
      <c r="F141" s="344"/>
      <c r="G141" s="344"/>
      <c r="H141" s="344"/>
      <c r="I141" s="344"/>
      <c r="J141" s="85"/>
    </row>
    <row r="142" spans="1:26" ht="12.75" x14ac:dyDescent="0.2">
      <c r="A142" s="9"/>
      <c r="B142" s="282"/>
      <c r="C142" s="214"/>
      <c r="D142" s="263"/>
      <c r="E142" s="263"/>
      <c r="F142" s="263"/>
      <c r="G142" s="263"/>
      <c r="H142" s="263"/>
      <c r="I142" s="263"/>
      <c r="J142" s="85"/>
    </row>
    <row r="143" spans="1:26" ht="12.75" x14ac:dyDescent="0.2">
      <c r="A143" s="9"/>
      <c r="B143" s="282"/>
      <c r="C143" s="214"/>
      <c r="D143" s="263"/>
      <c r="E143" s="263"/>
      <c r="F143" s="263"/>
      <c r="G143" s="263"/>
      <c r="H143" s="263"/>
      <c r="I143" s="263"/>
      <c r="J143" s="85"/>
    </row>
    <row r="144" spans="1:26" ht="12.75" x14ac:dyDescent="0.2">
      <c r="A144" s="9"/>
      <c r="B144" s="283"/>
      <c r="C144" s="214"/>
      <c r="D144" s="263"/>
      <c r="E144" s="263"/>
      <c r="F144" s="263"/>
      <c r="G144" s="263"/>
      <c r="H144" s="263"/>
      <c r="I144" s="263"/>
      <c r="J144" s="85"/>
    </row>
    <row r="145" spans="2:2" ht="12.75" x14ac:dyDescent="0.2">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166" priority="43" stopIfTrue="1" operator="lessThanOrEqual">
      <formula>0</formula>
    </cfRule>
    <cfRule type="cellIs" dxfId="165" priority="44" stopIfTrue="1" operator="greaterThan">
      <formula>0</formula>
    </cfRule>
  </conditionalFormatting>
  <conditionalFormatting sqref="D53:D129">
    <cfRule type="expression" dxfId="164" priority="31" stopIfTrue="1">
      <formula>$C53=$D53</formula>
    </cfRule>
    <cfRule type="expression" dxfId="163" priority="33" stopIfTrue="1">
      <formula>$C53&lt;&gt;$D53</formula>
    </cfRule>
  </conditionalFormatting>
  <conditionalFormatting sqref="E9:F9">
    <cfRule type="expression" dxfId="162" priority="38" stopIfTrue="1">
      <formula>SUM($E$10:$F$14)&gt;0</formula>
    </cfRule>
  </conditionalFormatting>
  <conditionalFormatting sqref="G53:G129">
    <cfRule type="expression" dxfId="161" priority="13" stopIfTrue="1">
      <formula>$C53=$G53</formula>
    </cfRule>
    <cfRule type="expression" dxfId="160" priority="14" stopIfTrue="1">
      <formula>$C53&lt;&gt;$G53</formula>
    </cfRule>
  </conditionalFormatting>
  <conditionalFormatting sqref="I42">
    <cfRule type="cellIs" dxfId="159" priority="1" stopIfTrue="1" operator="greaterThan">
      <formula>0</formula>
    </cfRule>
  </conditionalFormatting>
  <conditionalFormatting sqref="I47">
    <cfRule type="cellIs" dxfId="158" priority="15" stopIfTrue="1" operator="greaterThan">
      <formula>0</formula>
    </cfRule>
  </conditionalFormatting>
  <conditionalFormatting sqref="I53:I129">
    <cfRule type="cellIs" dxfId="157" priority="40" stopIfTrue="1" operator="equal">
      <formula>0</formula>
    </cfRule>
    <cfRule type="cellIs" dxfId="156"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3"/>
  <dimension ref="A1:Y5000"/>
  <sheetViews>
    <sheetView tabSelected="1" topLeftCell="A187" zoomScaleNormal="100" workbookViewId="0">
      <selection activeCell="B198" sqref="B198"/>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a - motocyklový šport - bežné transfery</v>
      </c>
      <c r="B1" s="232" t="str">
        <f>INDEX(Adr!A:A,B102+1)</f>
        <v>30813883</v>
      </c>
      <c r="C1" s="233">
        <f>IF(ROW()&lt;=B$3,INDEX(FP!E:E,B$2+ROW()-1),"")</f>
        <v>0</v>
      </c>
      <c r="D1" s="234" t="str">
        <f>IF(ROW()&lt;=B$3,INDEX(FP!F:F,B$2+ROW()-1),"")</f>
        <v>a</v>
      </c>
      <c r="E1" s="234"/>
      <c r="F1" s="234" t="str">
        <f>IF(ROW()&lt;=B$3,INDEX(FP!G:G,B$2+ROW()-1),"")</f>
        <v>026 02</v>
      </c>
      <c r="G1" s="234"/>
      <c r="H1" s="235" t="str">
        <f>IF(ROW()&lt;=B$3,INDEX(FP!C:C,B$2+ROW()-1),"")</f>
        <v>motocyklový šport - bežné transfery</v>
      </c>
      <c r="I1" s="236">
        <f t="shared" ref="I1:I6" si="0">IF(ROW()&lt;=B$3,SUMIF(A$107:A$10042,A1,I$107:I$10042),"")</f>
        <v>72448.000000000015</v>
      </c>
      <c r="J1" s="236">
        <f t="shared" ref="J1:J32" si="1">IF(ROW()&lt;=B$3,SUMIFS(I$103:I$50042,A$103:A$50042,K1,J$103:J$50042,L1),"")</f>
        <v>0</v>
      </c>
      <c r="K1" s="110" t="str">
        <f>$A1</f>
        <v>a - motocyklový šport - bežné transfery</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27</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6" customHeight="1" x14ac:dyDescent="0.25">
      <c r="A100" s="361" t="s">
        <v>1505</v>
      </c>
      <c r="B100" s="361"/>
      <c r="C100" s="361"/>
      <c r="D100" s="361"/>
      <c r="E100" s="361"/>
      <c r="F100" s="361"/>
      <c r="G100" s="361"/>
      <c r="H100" s="361"/>
      <c r="I100" s="363" t="s">
        <v>1488</v>
      </c>
      <c r="J100" s="363"/>
      <c r="K100" s="89"/>
    </row>
    <row r="101" spans="1:25" ht="15.75" x14ac:dyDescent="0.25">
      <c r="A101" s="364"/>
      <c r="B101" s="364"/>
      <c r="C101" s="364"/>
      <c r="D101" s="364"/>
      <c r="E101" s="364"/>
      <c r="F101" s="364"/>
      <c r="G101" s="364"/>
      <c r="H101" s="364"/>
      <c r="I101" s="362">
        <v>45887</v>
      </c>
      <c r="J101" s="362"/>
    </row>
    <row r="102" spans="1:25" ht="14.25" x14ac:dyDescent="0.2">
      <c r="A102" s="249" t="s">
        <v>403</v>
      </c>
      <c r="B102" s="250">
        <v>24</v>
      </c>
      <c r="C102" s="250"/>
      <c r="D102" s="251"/>
      <c r="E102" s="251"/>
      <c r="F102" s="251"/>
      <c r="G102" s="251"/>
      <c r="H102" s="251"/>
      <c r="I102" s="86"/>
      <c r="J102" s="220"/>
    </row>
    <row r="103" spans="1:25" s="83" customFormat="1" x14ac:dyDescent="0.2">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65" t="s">
        <v>412</v>
      </c>
      <c r="B105" s="366"/>
      <c r="C105" s="366"/>
      <c r="D105" s="366"/>
      <c r="E105" s="366"/>
      <c r="F105" s="366"/>
      <c r="G105" s="366"/>
      <c r="H105" s="366"/>
      <c r="I105" s="366"/>
      <c r="J105" s="367"/>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2.5" x14ac:dyDescent="0.2">
      <c r="A107" s="14" t="s">
        <v>1506</v>
      </c>
      <c r="B107" s="14" t="s">
        <v>1507</v>
      </c>
      <c r="C107" s="14"/>
      <c r="D107" s="16">
        <v>45687</v>
      </c>
      <c r="E107" s="16"/>
      <c r="F107" s="14" t="s">
        <v>1508</v>
      </c>
      <c r="G107" s="14"/>
      <c r="H107" s="14" t="s">
        <v>1509</v>
      </c>
      <c r="I107" s="15">
        <v>200</v>
      </c>
      <c r="J107" s="77">
        <v>5</v>
      </c>
      <c r="K107" s="92"/>
    </row>
    <row r="108" spans="1:25" ht="12.75" x14ac:dyDescent="0.2">
      <c r="A108" s="14" t="s">
        <v>1506</v>
      </c>
      <c r="B108" s="14" t="s">
        <v>1510</v>
      </c>
      <c r="C108" s="14"/>
      <c r="D108" s="16">
        <v>45688</v>
      </c>
      <c r="E108" s="16"/>
      <c r="F108" s="14" t="s">
        <v>1511</v>
      </c>
      <c r="G108" s="14" t="s">
        <v>1512</v>
      </c>
      <c r="H108" s="14" t="s">
        <v>1513</v>
      </c>
      <c r="I108" s="15">
        <v>8.65</v>
      </c>
      <c r="J108" s="77">
        <v>4</v>
      </c>
      <c r="K108" s="92"/>
    </row>
    <row r="109" spans="1:25" ht="22.5" x14ac:dyDescent="0.2">
      <c r="A109" s="14" t="s">
        <v>1506</v>
      </c>
      <c r="B109" s="14" t="s">
        <v>1514</v>
      </c>
      <c r="C109" s="14" t="s">
        <v>1515</v>
      </c>
      <c r="D109" s="16">
        <v>45692</v>
      </c>
      <c r="E109" s="16"/>
      <c r="F109" s="14" t="s">
        <v>1516</v>
      </c>
      <c r="G109" s="14" t="s">
        <v>1517</v>
      </c>
      <c r="H109" s="14" t="s">
        <v>1518</v>
      </c>
      <c r="I109" s="15">
        <v>1126.47</v>
      </c>
      <c r="J109" s="77">
        <v>5</v>
      </c>
      <c r="K109" s="92"/>
    </row>
    <row r="110" spans="1:25" ht="12.75" x14ac:dyDescent="0.2">
      <c r="A110" s="14" t="s">
        <v>1506</v>
      </c>
      <c r="B110" s="14" t="s">
        <v>1519</v>
      </c>
      <c r="C110" s="14" t="s">
        <v>1520</v>
      </c>
      <c r="D110" s="16">
        <v>45692</v>
      </c>
      <c r="E110" s="16"/>
      <c r="F110" s="14" t="s">
        <v>1521</v>
      </c>
      <c r="G110" s="14"/>
      <c r="H110" s="14" t="s">
        <v>1522</v>
      </c>
      <c r="I110" s="15">
        <v>1226.33</v>
      </c>
      <c r="J110" s="77">
        <v>2</v>
      </c>
      <c r="K110" s="92"/>
    </row>
    <row r="111" spans="1:25" ht="12.75" x14ac:dyDescent="0.2">
      <c r="A111" s="14" t="s">
        <v>1506</v>
      </c>
      <c r="B111" s="14" t="s">
        <v>1519</v>
      </c>
      <c r="C111" s="14" t="s">
        <v>1520</v>
      </c>
      <c r="D111" s="16">
        <v>45692</v>
      </c>
      <c r="E111" s="16"/>
      <c r="F111" s="14" t="s">
        <v>1523</v>
      </c>
      <c r="G111" s="14"/>
      <c r="H111" s="14" t="s">
        <v>1524</v>
      </c>
      <c r="I111" s="15">
        <v>1148.8599999999999</v>
      </c>
      <c r="J111" s="77">
        <v>4</v>
      </c>
      <c r="K111" s="92"/>
    </row>
    <row r="112" spans="1:25" ht="33.75" x14ac:dyDescent="0.2">
      <c r="A112" s="14" t="s">
        <v>1506</v>
      </c>
      <c r="B112" s="14" t="s">
        <v>1519</v>
      </c>
      <c r="C112" s="14"/>
      <c r="D112" s="16">
        <v>45713</v>
      </c>
      <c r="E112" s="16"/>
      <c r="F112" s="14" t="s">
        <v>1525</v>
      </c>
      <c r="G112" s="14" t="s">
        <v>1526</v>
      </c>
      <c r="H112" s="14" t="s">
        <v>1527</v>
      </c>
      <c r="I112" s="15">
        <v>69</v>
      </c>
      <c r="J112" s="77">
        <v>5</v>
      </c>
      <c r="K112" s="92"/>
    </row>
    <row r="113" spans="1:11" ht="22.5" x14ac:dyDescent="0.2">
      <c r="A113" s="14" t="s">
        <v>1506</v>
      </c>
      <c r="B113" s="14" t="s">
        <v>1519</v>
      </c>
      <c r="C113" s="14"/>
      <c r="D113" s="16">
        <v>45713</v>
      </c>
      <c r="E113" s="16"/>
      <c r="F113" s="14" t="s">
        <v>1528</v>
      </c>
      <c r="G113" s="14" t="s">
        <v>1526</v>
      </c>
      <c r="H113" s="14" t="s">
        <v>1527</v>
      </c>
      <c r="I113" s="15">
        <v>114</v>
      </c>
      <c r="J113" s="77">
        <v>5</v>
      </c>
      <c r="K113" s="92"/>
    </row>
    <row r="114" spans="1:11" ht="22.5" x14ac:dyDescent="0.2">
      <c r="A114" s="14" t="s">
        <v>1506</v>
      </c>
      <c r="B114" s="14" t="s">
        <v>1519</v>
      </c>
      <c r="C114" s="14"/>
      <c r="D114" s="16">
        <v>45713</v>
      </c>
      <c r="E114" s="16"/>
      <c r="F114" s="14" t="s">
        <v>1529</v>
      </c>
      <c r="G114" s="14" t="s">
        <v>1526</v>
      </c>
      <c r="H114" s="14" t="s">
        <v>1527</v>
      </c>
      <c r="I114" s="15">
        <v>57</v>
      </c>
      <c r="J114" s="77">
        <v>5</v>
      </c>
      <c r="K114" s="92"/>
    </row>
    <row r="115" spans="1:11" ht="22.5" x14ac:dyDescent="0.2">
      <c r="A115" s="14" t="s">
        <v>1506</v>
      </c>
      <c r="B115" s="14" t="s">
        <v>1519</v>
      </c>
      <c r="C115" s="14"/>
      <c r="D115" s="16">
        <v>45713</v>
      </c>
      <c r="E115" s="16"/>
      <c r="F115" s="14" t="s">
        <v>1529</v>
      </c>
      <c r="G115" s="14" t="s">
        <v>1526</v>
      </c>
      <c r="H115" s="14" t="s">
        <v>1527</v>
      </c>
      <c r="I115" s="15">
        <v>76</v>
      </c>
      <c r="J115" s="77">
        <v>5</v>
      </c>
      <c r="K115" s="92"/>
    </row>
    <row r="116" spans="1:11" ht="22.5" x14ac:dyDescent="0.2">
      <c r="A116" s="14" t="s">
        <v>1506</v>
      </c>
      <c r="B116" s="14" t="s">
        <v>1519</v>
      </c>
      <c r="C116" s="14" t="s">
        <v>1530</v>
      </c>
      <c r="D116" s="16">
        <v>45714</v>
      </c>
      <c r="E116" s="16"/>
      <c r="F116" s="14" t="s">
        <v>1531</v>
      </c>
      <c r="G116" s="14" t="s">
        <v>1532</v>
      </c>
      <c r="H116" s="14" t="s">
        <v>1533</v>
      </c>
      <c r="I116" s="15">
        <v>90</v>
      </c>
      <c r="J116" s="77">
        <v>2</v>
      </c>
      <c r="K116" s="92"/>
    </row>
    <row r="117" spans="1:11" ht="22.5" x14ac:dyDescent="0.2">
      <c r="A117" s="14" t="s">
        <v>1506</v>
      </c>
      <c r="B117" s="14" t="s">
        <v>1519</v>
      </c>
      <c r="C117" s="14" t="s">
        <v>1534</v>
      </c>
      <c r="D117" s="16">
        <v>45714</v>
      </c>
      <c r="E117" s="16"/>
      <c r="F117" s="14" t="s">
        <v>1535</v>
      </c>
      <c r="G117" s="14" t="s">
        <v>1532</v>
      </c>
      <c r="H117" s="14" t="s">
        <v>1533</v>
      </c>
      <c r="I117" s="15">
        <v>90</v>
      </c>
      <c r="J117" s="77">
        <v>2</v>
      </c>
      <c r="K117" s="92"/>
    </row>
    <row r="118" spans="1:11" ht="22.5" x14ac:dyDescent="0.2">
      <c r="A118" s="14" t="s">
        <v>1506</v>
      </c>
      <c r="B118" s="14" t="s">
        <v>1519</v>
      </c>
      <c r="C118" s="14" t="s">
        <v>1536</v>
      </c>
      <c r="D118" s="16">
        <v>45714</v>
      </c>
      <c r="E118" s="16"/>
      <c r="F118" s="14" t="s">
        <v>1537</v>
      </c>
      <c r="G118" s="14" t="s">
        <v>1532</v>
      </c>
      <c r="H118" s="14" t="s">
        <v>1533</v>
      </c>
      <c r="I118" s="15">
        <v>90</v>
      </c>
      <c r="J118" s="77">
        <v>2</v>
      </c>
      <c r="K118" s="92"/>
    </row>
    <row r="119" spans="1:11" ht="12.75" x14ac:dyDescent="0.2">
      <c r="A119" s="14" t="s">
        <v>1506</v>
      </c>
      <c r="B119" s="14" t="s">
        <v>1519</v>
      </c>
      <c r="C119" s="14"/>
      <c r="D119" s="16">
        <v>45716</v>
      </c>
      <c r="E119" s="16"/>
      <c r="F119" s="14" t="s">
        <v>1511</v>
      </c>
      <c r="G119" s="14" t="s">
        <v>1512</v>
      </c>
      <c r="H119" s="14" t="s">
        <v>1513</v>
      </c>
      <c r="I119" s="15">
        <v>10.15</v>
      </c>
      <c r="J119" s="77">
        <v>4</v>
      </c>
      <c r="K119" s="92"/>
    </row>
    <row r="120" spans="1:11" ht="22.5" x14ac:dyDescent="0.2">
      <c r="A120" s="14" t="s">
        <v>1506</v>
      </c>
      <c r="B120" s="14" t="s">
        <v>1538</v>
      </c>
      <c r="C120" s="14"/>
      <c r="D120" s="16">
        <v>45721</v>
      </c>
      <c r="E120" s="16"/>
      <c r="F120" s="14" t="s">
        <v>1539</v>
      </c>
      <c r="G120" s="14"/>
      <c r="H120" s="14" t="s">
        <v>1540</v>
      </c>
      <c r="I120" s="15">
        <v>60</v>
      </c>
      <c r="J120" s="77">
        <v>5</v>
      </c>
      <c r="K120" s="92"/>
    </row>
    <row r="121" spans="1:11" ht="12.75" x14ac:dyDescent="0.2">
      <c r="A121" s="14" t="s">
        <v>1506</v>
      </c>
      <c r="B121" s="14" t="s">
        <v>1538</v>
      </c>
      <c r="C121" s="14" t="s">
        <v>1541</v>
      </c>
      <c r="D121" s="16">
        <v>45721</v>
      </c>
      <c r="E121" s="16"/>
      <c r="F121" s="14" t="s">
        <v>1521</v>
      </c>
      <c r="G121" s="14"/>
      <c r="H121" s="14" t="s">
        <v>1522</v>
      </c>
      <c r="I121" s="15">
        <v>1113.5899999999999</v>
      </c>
      <c r="J121" s="77">
        <v>2</v>
      </c>
      <c r="K121" s="92"/>
    </row>
    <row r="122" spans="1:11" ht="12.75" x14ac:dyDescent="0.2">
      <c r="A122" s="14" t="s">
        <v>1506</v>
      </c>
      <c r="B122" s="14" t="s">
        <v>1538</v>
      </c>
      <c r="C122" s="14" t="s">
        <v>1541</v>
      </c>
      <c r="D122" s="16">
        <v>45721</v>
      </c>
      <c r="E122" s="16"/>
      <c r="F122" s="14" t="s">
        <v>1542</v>
      </c>
      <c r="G122" s="14"/>
      <c r="H122" s="14" t="s">
        <v>1524</v>
      </c>
      <c r="I122" s="15">
        <v>1138.21</v>
      </c>
      <c r="J122" s="77">
        <v>4</v>
      </c>
      <c r="K122" s="92"/>
    </row>
    <row r="123" spans="1:11" ht="33.75" x14ac:dyDescent="0.2">
      <c r="A123" s="14" t="s">
        <v>1506</v>
      </c>
      <c r="B123" s="14" t="s">
        <v>1538</v>
      </c>
      <c r="C123" s="14"/>
      <c r="D123" s="16">
        <v>45723</v>
      </c>
      <c r="E123" s="16"/>
      <c r="F123" s="14" t="s">
        <v>1543</v>
      </c>
      <c r="G123" s="14"/>
      <c r="H123" s="14" t="s">
        <v>1544</v>
      </c>
      <c r="I123" s="15">
        <v>800</v>
      </c>
      <c r="J123" s="77">
        <v>3</v>
      </c>
      <c r="K123" s="92"/>
    </row>
    <row r="124" spans="1:11" ht="33.75" x14ac:dyDescent="0.2">
      <c r="A124" s="14" t="s">
        <v>1506</v>
      </c>
      <c r="B124" s="14" t="s">
        <v>1538</v>
      </c>
      <c r="C124" s="14"/>
      <c r="D124" s="16">
        <v>45723</v>
      </c>
      <c r="E124" s="16"/>
      <c r="F124" s="14" t="s">
        <v>1545</v>
      </c>
      <c r="G124" s="14"/>
      <c r="H124" s="14" t="s">
        <v>1544</v>
      </c>
      <c r="I124" s="15">
        <v>800</v>
      </c>
      <c r="J124" s="77">
        <v>3</v>
      </c>
      <c r="K124" s="92"/>
    </row>
    <row r="125" spans="1:11" ht="12.75" x14ac:dyDescent="0.2">
      <c r="A125" s="14" t="s">
        <v>1506</v>
      </c>
      <c r="B125" s="14"/>
      <c r="C125" s="14"/>
      <c r="D125" s="16"/>
      <c r="E125" s="16"/>
      <c r="F125" s="14"/>
      <c r="G125" s="14"/>
      <c r="H125" s="14"/>
      <c r="I125" s="15"/>
      <c r="J125" s="77"/>
      <c r="K125" s="92"/>
    </row>
    <row r="126" spans="1:11" ht="33.75" x14ac:dyDescent="0.2">
      <c r="A126" s="14" t="s">
        <v>1506</v>
      </c>
      <c r="B126" s="14" t="s">
        <v>1546</v>
      </c>
      <c r="C126" s="14" t="s">
        <v>1547</v>
      </c>
      <c r="D126" s="16">
        <v>45734</v>
      </c>
      <c r="E126" s="16"/>
      <c r="F126" s="14" t="s">
        <v>1548</v>
      </c>
      <c r="G126" s="14" t="s">
        <v>1549</v>
      </c>
      <c r="H126" s="14" t="s">
        <v>1550</v>
      </c>
      <c r="I126" s="15">
        <v>275.52</v>
      </c>
      <c r="J126" s="77">
        <v>3</v>
      </c>
      <c r="K126" s="92"/>
    </row>
    <row r="127" spans="1:11" ht="22.5" x14ac:dyDescent="0.2">
      <c r="A127" s="14" t="s">
        <v>1506</v>
      </c>
      <c r="B127" s="14" t="s">
        <v>1546</v>
      </c>
      <c r="C127" s="14" t="s">
        <v>1551</v>
      </c>
      <c r="D127" s="16">
        <v>45734</v>
      </c>
      <c r="E127" s="16"/>
      <c r="F127" s="14" t="s">
        <v>1552</v>
      </c>
      <c r="G127" s="14" t="s">
        <v>1532</v>
      </c>
      <c r="H127" s="14" t="s">
        <v>1533</v>
      </c>
      <c r="I127" s="15">
        <v>90</v>
      </c>
      <c r="J127" s="77">
        <v>3</v>
      </c>
      <c r="K127" s="92"/>
    </row>
    <row r="128" spans="1:11" ht="12.75" x14ac:dyDescent="0.2">
      <c r="A128" s="14" t="s">
        <v>1506</v>
      </c>
      <c r="B128" s="14" t="s">
        <v>1553</v>
      </c>
      <c r="C128" s="14" t="s">
        <v>1554</v>
      </c>
      <c r="D128" s="16">
        <v>45741</v>
      </c>
      <c r="E128" s="16"/>
      <c r="F128" s="14" t="s">
        <v>1555</v>
      </c>
      <c r="G128" s="14" t="s">
        <v>1556</v>
      </c>
      <c r="H128" s="14" t="s">
        <v>1557</v>
      </c>
      <c r="I128" s="15">
        <v>312.86</v>
      </c>
      <c r="J128" s="77">
        <v>4</v>
      </c>
      <c r="K128" s="92"/>
    </row>
    <row r="129" spans="1:11" ht="33.75" x14ac:dyDescent="0.2">
      <c r="A129" s="14" t="s">
        <v>1506</v>
      </c>
      <c r="B129" s="14" t="s">
        <v>1538</v>
      </c>
      <c r="C129" s="14"/>
      <c r="D129" s="16">
        <v>45741</v>
      </c>
      <c r="E129" s="16"/>
      <c r="F129" s="14" t="s">
        <v>1558</v>
      </c>
      <c r="G129" s="14"/>
      <c r="H129" s="14" t="s">
        <v>1559</v>
      </c>
      <c r="I129" s="15">
        <v>400</v>
      </c>
      <c r="J129" s="77">
        <v>2</v>
      </c>
      <c r="K129" s="92"/>
    </row>
    <row r="130" spans="1:11" ht="22.5" x14ac:dyDescent="0.2">
      <c r="A130" s="14" t="s">
        <v>1506</v>
      </c>
      <c r="B130" s="14" t="s">
        <v>1560</v>
      </c>
      <c r="C130" s="14" t="s">
        <v>1561</v>
      </c>
      <c r="D130" s="16">
        <v>45744</v>
      </c>
      <c r="E130" s="16"/>
      <c r="F130" s="14" t="s">
        <v>1562</v>
      </c>
      <c r="G130" s="14"/>
      <c r="H130" s="14" t="s">
        <v>1563</v>
      </c>
      <c r="I130" s="15">
        <v>444</v>
      </c>
      <c r="J130" s="77">
        <v>3</v>
      </c>
      <c r="K130" s="92"/>
    </row>
    <row r="131" spans="1:11" ht="12.75" x14ac:dyDescent="0.2">
      <c r="A131" s="14" t="s">
        <v>1506</v>
      </c>
      <c r="B131" s="14" t="s">
        <v>1538</v>
      </c>
      <c r="C131" s="14"/>
      <c r="D131" s="16">
        <v>45747</v>
      </c>
      <c r="E131" s="16"/>
      <c r="F131" s="14" t="s">
        <v>1511</v>
      </c>
      <c r="G131" s="14" t="s">
        <v>1512</v>
      </c>
      <c r="H131" s="14" t="s">
        <v>1513</v>
      </c>
      <c r="I131" s="15">
        <v>8.9</v>
      </c>
      <c r="J131" s="77">
        <v>4</v>
      </c>
      <c r="K131" s="92"/>
    </row>
    <row r="132" spans="1:11" ht="22.5" x14ac:dyDescent="0.2">
      <c r="A132" s="14" t="s">
        <v>1506</v>
      </c>
      <c r="B132" s="14" t="s">
        <v>1564</v>
      </c>
      <c r="C132" s="14"/>
      <c r="D132" s="16">
        <v>45748</v>
      </c>
      <c r="E132" s="16"/>
      <c r="F132" s="14" t="s">
        <v>1565</v>
      </c>
      <c r="G132" s="14"/>
      <c r="H132" s="14" t="s">
        <v>1566</v>
      </c>
      <c r="I132" s="15">
        <v>400</v>
      </c>
      <c r="J132" s="77">
        <v>1</v>
      </c>
      <c r="K132" s="92"/>
    </row>
    <row r="133" spans="1:11" ht="22.5" x14ac:dyDescent="0.2">
      <c r="A133" s="14" t="s">
        <v>1506</v>
      </c>
      <c r="B133" s="14" t="s">
        <v>1567</v>
      </c>
      <c r="C133" s="14" t="s">
        <v>1568</v>
      </c>
      <c r="D133" s="16">
        <v>45751</v>
      </c>
      <c r="E133" s="16"/>
      <c r="F133" s="14" t="s">
        <v>1569</v>
      </c>
      <c r="G133" s="14" t="s">
        <v>1570</v>
      </c>
      <c r="H133" s="14" t="s">
        <v>1571</v>
      </c>
      <c r="I133" s="15">
        <v>150.99</v>
      </c>
      <c r="J133" s="77">
        <v>5</v>
      </c>
      <c r="K133" s="92"/>
    </row>
    <row r="134" spans="1:11" ht="33.75" x14ac:dyDescent="0.2">
      <c r="A134" s="14" t="s">
        <v>1506</v>
      </c>
      <c r="B134" s="14" t="s">
        <v>1572</v>
      </c>
      <c r="C134" s="14" t="s">
        <v>1573</v>
      </c>
      <c r="D134" s="16">
        <v>45751</v>
      </c>
      <c r="E134" s="16"/>
      <c r="F134" s="14" t="s">
        <v>1574</v>
      </c>
      <c r="G134" s="14"/>
      <c r="H134" s="14" t="s">
        <v>1563</v>
      </c>
      <c r="I134" s="15">
        <v>592</v>
      </c>
      <c r="J134" s="77">
        <v>3</v>
      </c>
      <c r="K134" s="92"/>
    </row>
    <row r="135" spans="1:11" ht="12.75" x14ac:dyDescent="0.2">
      <c r="A135" s="14" t="s">
        <v>1506</v>
      </c>
      <c r="B135" s="14" t="s">
        <v>1564</v>
      </c>
      <c r="C135" s="14" t="s">
        <v>1575</v>
      </c>
      <c r="D135" s="16">
        <v>45754</v>
      </c>
      <c r="E135" s="16"/>
      <c r="F135" s="14" t="s">
        <v>1576</v>
      </c>
      <c r="G135" s="14"/>
      <c r="H135" s="14" t="s">
        <v>1524</v>
      </c>
      <c r="I135" s="15">
        <v>1303.6199999999999</v>
      </c>
      <c r="J135" s="77">
        <v>3</v>
      </c>
      <c r="K135" s="92"/>
    </row>
    <row r="136" spans="1:11" ht="12.75" x14ac:dyDescent="0.2">
      <c r="A136" s="14" t="s">
        <v>1506</v>
      </c>
      <c r="B136" s="14" t="s">
        <v>1564</v>
      </c>
      <c r="C136" s="14" t="s">
        <v>1575</v>
      </c>
      <c r="D136" s="16">
        <v>45754</v>
      </c>
      <c r="E136" s="16"/>
      <c r="F136" s="14" t="s">
        <v>1576</v>
      </c>
      <c r="G136" s="14"/>
      <c r="H136" s="14" t="s">
        <v>1522</v>
      </c>
      <c r="I136" s="15">
        <v>1377.5</v>
      </c>
      <c r="J136" s="77">
        <v>2</v>
      </c>
      <c r="K136" s="92"/>
    </row>
    <row r="137" spans="1:11" ht="22.5" x14ac:dyDescent="0.2">
      <c r="A137" s="14" t="s">
        <v>1506</v>
      </c>
      <c r="B137" s="14" t="s">
        <v>1577</v>
      </c>
      <c r="C137" s="14" t="s">
        <v>1578</v>
      </c>
      <c r="D137" s="16">
        <v>45756</v>
      </c>
      <c r="E137" s="16"/>
      <c r="F137" s="14" t="s">
        <v>1579</v>
      </c>
      <c r="G137" s="14" t="s">
        <v>1580</v>
      </c>
      <c r="H137" s="14" t="s">
        <v>1581</v>
      </c>
      <c r="I137" s="15">
        <v>2500</v>
      </c>
      <c r="J137" s="77">
        <v>3</v>
      </c>
      <c r="K137" s="92"/>
    </row>
    <row r="138" spans="1:11" ht="12.75" x14ac:dyDescent="0.2">
      <c r="A138" s="14" t="s">
        <v>1506</v>
      </c>
      <c r="B138" s="14" t="s">
        <v>1564</v>
      </c>
      <c r="C138" s="14" t="s">
        <v>1582</v>
      </c>
      <c r="D138" s="16">
        <v>45758</v>
      </c>
      <c r="E138" s="16"/>
      <c r="F138" s="14" t="s">
        <v>1583</v>
      </c>
      <c r="G138" s="14" t="s">
        <v>1584</v>
      </c>
      <c r="H138" s="14" t="s">
        <v>1585</v>
      </c>
      <c r="I138" s="15">
        <v>1575.99</v>
      </c>
      <c r="J138" s="77">
        <v>4</v>
      </c>
      <c r="K138" s="92"/>
    </row>
    <row r="139" spans="1:11" ht="12.75" x14ac:dyDescent="0.2">
      <c r="A139" s="14" t="s">
        <v>1506</v>
      </c>
      <c r="B139" s="14" t="s">
        <v>1586</v>
      </c>
      <c r="C139" s="14" t="s">
        <v>1587</v>
      </c>
      <c r="D139" s="16">
        <v>45761</v>
      </c>
      <c r="E139" s="16"/>
      <c r="F139" s="14" t="s">
        <v>1588</v>
      </c>
      <c r="G139" s="14" t="s">
        <v>1589</v>
      </c>
      <c r="H139" s="14" t="s">
        <v>1590</v>
      </c>
      <c r="I139" s="15">
        <v>48.15</v>
      </c>
      <c r="J139" s="77">
        <v>3</v>
      </c>
      <c r="K139" s="92"/>
    </row>
    <row r="140" spans="1:11" ht="33.75" x14ac:dyDescent="0.2">
      <c r="A140" s="14" t="s">
        <v>1506</v>
      </c>
      <c r="B140" s="14" t="s">
        <v>1591</v>
      </c>
      <c r="C140" s="14" t="s">
        <v>1592</v>
      </c>
      <c r="D140" s="16">
        <v>45761</v>
      </c>
      <c r="E140" s="16"/>
      <c r="F140" s="14" t="s">
        <v>1593</v>
      </c>
      <c r="G140" s="14" t="s">
        <v>1594</v>
      </c>
      <c r="H140" s="14" t="s">
        <v>1595</v>
      </c>
      <c r="I140" s="15">
        <v>205.41</v>
      </c>
      <c r="J140" s="77">
        <v>4</v>
      </c>
      <c r="K140" s="92"/>
    </row>
    <row r="141" spans="1:11" ht="22.5" x14ac:dyDescent="0.2">
      <c r="A141" s="14" t="s">
        <v>1506</v>
      </c>
      <c r="B141" s="14" t="s">
        <v>1596</v>
      </c>
      <c r="C141" s="14" t="s">
        <v>1597</v>
      </c>
      <c r="D141" s="16">
        <v>45761</v>
      </c>
      <c r="E141" s="16"/>
      <c r="F141" s="14" t="s">
        <v>1598</v>
      </c>
      <c r="G141" s="14"/>
      <c r="H141" s="14" t="s">
        <v>1563</v>
      </c>
      <c r="I141" s="15">
        <v>2960</v>
      </c>
      <c r="J141" s="77">
        <v>4</v>
      </c>
      <c r="K141" s="92"/>
    </row>
    <row r="142" spans="1:11" ht="22.5" x14ac:dyDescent="0.2">
      <c r="A142" s="14" t="s">
        <v>1506</v>
      </c>
      <c r="B142" s="14" t="s">
        <v>1564</v>
      </c>
      <c r="C142" s="14"/>
      <c r="D142" s="16">
        <v>45761</v>
      </c>
      <c r="E142" s="16"/>
      <c r="F142" s="14" t="s">
        <v>1599</v>
      </c>
      <c r="G142" s="14"/>
      <c r="H142" s="14" t="s">
        <v>1600</v>
      </c>
      <c r="I142" s="15">
        <v>1575</v>
      </c>
      <c r="J142" s="77">
        <v>3</v>
      </c>
      <c r="K142" s="92"/>
    </row>
    <row r="143" spans="1:11" ht="22.5" x14ac:dyDescent="0.2">
      <c r="A143" s="14" t="s">
        <v>1506</v>
      </c>
      <c r="B143" s="14" t="s">
        <v>1564</v>
      </c>
      <c r="C143" s="14"/>
      <c r="D143" s="16">
        <v>45761</v>
      </c>
      <c r="E143" s="16"/>
      <c r="F143" s="14" t="s">
        <v>1601</v>
      </c>
      <c r="G143" s="14"/>
      <c r="H143" s="14" t="s">
        <v>1600</v>
      </c>
      <c r="I143" s="15">
        <v>1650</v>
      </c>
      <c r="J143" s="77">
        <v>3</v>
      </c>
      <c r="K143" s="92"/>
    </row>
    <row r="144" spans="1:11" ht="12.75" x14ac:dyDescent="0.2">
      <c r="A144" s="14" t="s">
        <v>1506</v>
      </c>
      <c r="B144" s="14" t="s">
        <v>1602</v>
      </c>
      <c r="C144" s="14" t="s">
        <v>1603</v>
      </c>
      <c r="D144" s="16">
        <v>45762</v>
      </c>
      <c r="E144" s="16"/>
      <c r="F144" s="14" t="s">
        <v>1604</v>
      </c>
      <c r="G144" s="14" t="s">
        <v>1605</v>
      </c>
      <c r="H144" s="14" t="s">
        <v>1606</v>
      </c>
      <c r="I144" s="15">
        <v>258.3</v>
      </c>
      <c r="J144" s="77">
        <v>3</v>
      </c>
      <c r="K144" s="92"/>
    </row>
    <row r="145" spans="1:11" ht="22.5" x14ac:dyDescent="0.2">
      <c r="A145" s="14" t="s">
        <v>1506</v>
      </c>
      <c r="B145" s="14" t="s">
        <v>1607</v>
      </c>
      <c r="C145" s="14" t="s">
        <v>1608</v>
      </c>
      <c r="D145" s="16">
        <v>45762</v>
      </c>
      <c r="E145" s="16"/>
      <c r="F145" s="14" t="s">
        <v>1609</v>
      </c>
      <c r="G145" s="14" t="s">
        <v>1610</v>
      </c>
      <c r="H145" s="14" t="s">
        <v>1611</v>
      </c>
      <c r="I145" s="15">
        <v>3702.3</v>
      </c>
      <c r="J145" s="77">
        <v>3</v>
      </c>
      <c r="K145" s="92"/>
    </row>
    <row r="146" spans="1:11" ht="22.5" x14ac:dyDescent="0.2">
      <c r="A146" s="14" t="s">
        <v>1506</v>
      </c>
      <c r="B146" s="14" t="s">
        <v>1612</v>
      </c>
      <c r="C146" s="14" t="s">
        <v>1613</v>
      </c>
      <c r="D146" s="16">
        <v>45769</v>
      </c>
      <c r="E146" s="16"/>
      <c r="F146" s="14" t="s">
        <v>1614</v>
      </c>
      <c r="G146" s="14" t="s">
        <v>1615</v>
      </c>
      <c r="H146" s="14" t="s">
        <v>1616</v>
      </c>
      <c r="I146" s="15">
        <v>120</v>
      </c>
      <c r="J146" s="77">
        <v>4</v>
      </c>
      <c r="K146" s="92"/>
    </row>
    <row r="147" spans="1:11" ht="22.5" x14ac:dyDescent="0.2">
      <c r="A147" s="14" t="s">
        <v>1506</v>
      </c>
      <c r="B147" s="14" t="s">
        <v>1617</v>
      </c>
      <c r="C147" s="14" t="s">
        <v>1618</v>
      </c>
      <c r="D147" s="16">
        <v>45769</v>
      </c>
      <c r="E147" s="16"/>
      <c r="F147" s="14" t="s">
        <v>1619</v>
      </c>
      <c r="G147" s="14" t="s">
        <v>1620</v>
      </c>
      <c r="H147" s="14" t="s">
        <v>1621</v>
      </c>
      <c r="I147" s="15">
        <v>1000</v>
      </c>
      <c r="J147" s="77">
        <v>3</v>
      </c>
      <c r="K147" s="92"/>
    </row>
    <row r="148" spans="1:11" ht="22.5" x14ac:dyDescent="0.2">
      <c r="A148" s="14" t="s">
        <v>1506</v>
      </c>
      <c r="B148" s="14" t="s">
        <v>1622</v>
      </c>
      <c r="C148" s="14" t="s">
        <v>1623</v>
      </c>
      <c r="D148" s="16">
        <v>45772</v>
      </c>
      <c r="E148" s="16"/>
      <c r="F148" s="14" t="s">
        <v>1624</v>
      </c>
      <c r="G148" s="14" t="s">
        <v>1625</v>
      </c>
      <c r="H148" s="14" t="s">
        <v>1626</v>
      </c>
      <c r="I148" s="15">
        <v>2500</v>
      </c>
      <c r="J148" s="77">
        <v>3</v>
      </c>
      <c r="K148" s="92"/>
    </row>
    <row r="149" spans="1:11" ht="22.5" x14ac:dyDescent="0.2">
      <c r="A149" s="14" t="s">
        <v>1506</v>
      </c>
      <c r="B149" s="14" t="s">
        <v>1627</v>
      </c>
      <c r="C149" s="14" t="s">
        <v>1628</v>
      </c>
      <c r="D149" s="16">
        <v>45772</v>
      </c>
      <c r="E149" s="16"/>
      <c r="F149" s="14" t="s">
        <v>1629</v>
      </c>
      <c r="G149" s="14" t="s">
        <v>1630</v>
      </c>
      <c r="H149" s="14" t="s">
        <v>1631</v>
      </c>
      <c r="I149" s="15">
        <v>242.5</v>
      </c>
      <c r="J149" s="77">
        <v>3</v>
      </c>
      <c r="K149" s="92"/>
    </row>
    <row r="150" spans="1:11" ht="33.75" x14ac:dyDescent="0.2">
      <c r="A150" s="14" t="s">
        <v>1506</v>
      </c>
      <c r="B150" s="14" t="s">
        <v>1564</v>
      </c>
      <c r="C150" s="14" t="s">
        <v>1632</v>
      </c>
      <c r="D150" s="16">
        <v>45744</v>
      </c>
      <c r="E150" s="16">
        <v>45776</v>
      </c>
      <c r="F150" s="14" t="s">
        <v>1633</v>
      </c>
      <c r="G150" s="14"/>
      <c r="H150" s="14" t="s">
        <v>1634</v>
      </c>
      <c r="I150" s="15">
        <v>1500</v>
      </c>
      <c r="J150" s="77">
        <v>2</v>
      </c>
      <c r="K150" s="92"/>
    </row>
    <row r="151" spans="1:11" ht="33.75" x14ac:dyDescent="0.2">
      <c r="A151" s="14" t="s">
        <v>1506</v>
      </c>
      <c r="B151" s="14" t="s">
        <v>1564</v>
      </c>
      <c r="C151" s="14" t="s">
        <v>1632</v>
      </c>
      <c r="D151" s="16">
        <v>45744</v>
      </c>
      <c r="E151" s="16">
        <v>45776</v>
      </c>
      <c r="F151" s="14" t="s">
        <v>1633</v>
      </c>
      <c r="G151" s="14"/>
      <c r="H151" s="14" t="s">
        <v>1635</v>
      </c>
      <c r="I151" s="15">
        <v>1500</v>
      </c>
      <c r="J151" s="77">
        <v>2</v>
      </c>
      <c r="K151" s="92"/>
    </row>
    <row r="152" spans="1:11" ht="33.75" x14ac:dyDescent="0.2">
      <c r="A152" s="14" t="s">
        <v>1506</v>
      </c>
      <c r="B152" s="14" t="s">
        <v>1564</v>
      </c>
      <c r="C152" s="14" t="s">
        <v>1632</v>
      </c>
      <c r="D152" s="16">
        <v>45744</v>
      </c>
      <c r="E152" s="16">
        <v>45776</v>
      </c>
      <c r="F152" s="14" t="s">
        <v>1633</v>
      </c>
      <c r="G152" s="14"/>
      <c r="H152" s="14" t="s">
        <v>1636</v>
      </c>
      <c r="I152" s="15">
        <v>1500</v>
      </c>
      <c r="J152" s="77">
        <v>2</v>
      </c>
      <c r="K152" s="92"/>
    </row>
    <row r="153" spans="1:11" ht="22.5" x14ac:dyDescent="0.2">
      <c r="A153" s="14" t="s">
        <v>1506</v>
      </c>
      <c r="B153" s="14" t="s">
        <v>1637</v>
      </c>
      <c r="C153" s="14" t="s">
        <v>1638</v>
      </c>
      <c r="D153" s="16">
        <v>45776</v>
      </c>
      <c r="E153" s="16"/>
      <c r="F153" s="14" t="s">
        <v>1639</v>
      </c>
      <c r="G153" s="14" t="s">
        <v>1640</v>
      </c>
      <c r="H153" s="14" t="s">
        <v>1641</v>
      </c>
      <c r="I153" s="15">
        <v>1200</v>
      </c>
      <c r="J153" s="77">
        <v>3</v>
      </c>
      <c r="K153" s="92"/>
    </row>
    <row r="154" spans="1:11" ht="12.75" x14ac:dyDescent="0.2">
      <c r="A154" s="14" t="s">
        <v>1506</v>
      </c>
      <c r="B154" s="14" t="s">
        <v>1642</v>
      </c>
      <c r="C154" s="14" t="s">
        <v>1643</v>
      </c>
      <c r="D154" s="16">
        <v>45776</v>
      </c>
      <c r="E154" s="16"/>
      <c r="F154" s="14" t="s">
        <v>1644</v>
      </c>
      <c r="G154" s="14"/>
      <c r="H154" s="14" t="s">
        <v>1645</v>
      </c>
      <c r="I154" s="15">
        <v>500</v>
      </c>
      <c r="J154" s="77">
        <v>3</v>
      </c>
      <c r="K154" s="92"/>
    </row>
    <row r="155" spans="1:11" ht="12.75" x14ac:dyDescent="0.2">
      <c r="A155" s="14" t="s">
        <v>1506</v>
      </c>
      <c r="B155" s="14" t="s">
        <v>1646</v>
      </c>
      <c r="C155" s="14" t="s">
        <v>1647</v>
      </c>
      <c r="D155" s="16">
        <v>45776</v>
      </c>
      <c r="E155" s="16"/>
      <c r="F155" s="14" t="s">
        <v>1648</v>
      </c>
      <c r="G155" s="14" t="s">
        <v>1556</v>
      </c>
      <c r="H155" s="14" t="s">
        <v>1557</v>
      </c>
      <c r="I155" s="15">
        <v>312.86</v>
      </c>
      <c r="J155" s="77">
        <v>4</v>
      </c>
      <c r="K155" s="92"/>
    </row>
    <row r="156" spans="1:11" ht="22.5" x14ac:dyDescent="0.2">
      <c r="A156" s="14" t="s">
        <v>1506</v>
      </c>
      <c r="B156" s="14" t="s">
        <v>1649</v>
      </c>
      <c r="C156" s="14" t="s">
        <v>1650</v>
      </c>
      <c r="D156" s="16">
        <v>45777</v>
      </c>
      <c r="E156" s="16"/>
      <c r="F156" s="14" t="s">
        <v>1651</v>
      </c>
      <c r="G156" s="14" t="s">
        <v>1620</v>
      </c>
      <c r="H156" s="14" t="s">
        <v>1621</v>
      </c>
      <c r="I156" s="15">
        <v>1000</v>
      </c>
      <c r="J156" s="77">
        <v>3</v>
      </c>
      <c r="K156" s="92"/>
    </row>
    <row r="157" spans="1:11" ht="33.75" x14ac:dyDescent="0.2">
      <c r="A157" s="14" t="s">
        <v>1506</v>
      </c>
      <c r="B157" s="14" t="s">
        <v>1564</v>
      </c>
      <c r="C157" s="14" t="s">
        <v>1632</v>
      </c>
      <c r="D157" s="16">
        <v>45744</v>
      </c>
      <c r="E157" s="16">
        <v>45777</v>
      </c>
      <c r="F157" s="14" t="s">
        <v>1633</v>
      </c>
      <c r="G157" s="14"/>
      <c r="H157" s="14" t="s">
        <v>1652</v>
      </c>
      <c r="I157" s="15">
        <v>1500</v>
      </c>
      <c r="J157" s="77">
        <v>3</v>
      </c>
      <c r="K157" s="92"/>
    </row>
    <row r="158" spans="1:11" ht="12.75" x14ac:dyDescent="0.2">
      <c r="A158" s="14" t="s">
        <v>1506</v>
      </c>
      <c r="B158" s="14" t="s">
        <v>1564</v>
      </c>
      <c r="C158" s="14"/>
      <c r="D158" s="16">
        <v>45777</v>
      </c>
      <c r="E158" s="16"/>
      <c r="F158" s="14" t="s">
        <v>1511</v>
      </c>
      <c r="G158" s="14" t="s">
        <v>1512</v>
      </c>
      <c r="H158" s="14" t="s">
        <v>1513</v>
      </c>
      <c r="I158" s="15">
        <v>8.65</v>
      </c>
      <c r="J158" s="77">
        <v>4</v>
      </c>
      <c r="K158" s="92"/>
    </row>
    <row r="159" spans="1:11" ht="12.75" x14ac:dyDescent="0.2">
      <c r="A159" s="14" t="s">
        <v>1506</v>
      </c>
      <c r="B159" s="14" t="s">
        <v>1653</v>
      </c>
      <c r="C159" s="14" t="s">
        <v>1582</v>
      </c>
      <c r="D159" s="16">
        <v>45782</v>
      </c>
      <c r="E159" s="16"/>
      <c r="F159" s="14" t="s">
        <v>1654</v>
      </c>
      <c r="G159" s="14" t="s">
        <v>1584</v>
      </c>
      <c r="H159" s="14" t="s">
        <v>1585</v>
      </c>
      <c r="I159" s="15">
        <v>1746.75</v>
      </c>
      <c r="J159" s="77">
        <v>4</v>
      </c>
      <c r="K159" s="92"/>
    </row>
    <row r="160" spans="1:11" ht="12.75" x14ac:dyDescent="0.2">
      <c r="A160" s="14" t="s">
        <v>1506</v>
      </c>
      <c r="B160" s="14" t="s">
        <v>1653</v>
      </c>
      <c r="C160" s="14" t="s">
        <v>1632</v>
      </c>
      <c r="D160" s="16">
        <v>45782</v>
      </c>
      <c r="E160" s="16"/>
      <c r="F160" s="14" t="s">
        <v>1521</v>
      </c>
      <c r="G160" s="14"/>
      <c r="H160" s="14" t="s">
        <v>1522</v>
      </c>
      <c r="I160" s="15">
        <v>1236.8499999999999</v>
      </c>
      <c r="J160" s="77">
        <v>2</v>
      </c>
      <c r="K160" s="92"/>
    </row>
    <row r="161" spans="1:11" ht="12.75" x14ac:dyDescent="0.2">
      <c r="A161" s="14" t="s">
        <v>1506</v>
      </c>
      <c r="B161" s="14" t="s">
        <v>1653</v>
      </c>
      <c r="C161" s="14" t="s">
        <v>1632</v>
      </c>
      <c r="D161" s="16">
        <v>45782</v>
      </c>
      <c r="E161" s="16"/>
      <c r="F161" s="14" t="s">
        <v>1523</v>
      </c>
      <c r="G161" s="14"/>
      <c r="H161" s="14" t="s">
        <v>1524</v>
      </c>
      <c r="I161" s="15">
        <v>802.4</v>
      </c>
      <c r="J161" s="77">
        <v>4</v>
      </c>
      <c r="K161" s="92"/>
    </row>
    <row r="162" spans="1:11" ht="12.75" x14ac:dyDescent="0.2">
      <c r="A162" s="14" t="s">
        <v>1506</v>
      </c>
      <c r="B162" s="14" t="s">
        <v>1653</v>
      </c>
      <c r="C162" s="14" t="s">
        <v>1632</v>
      </c>
      <c r="D162" s="16">
        <v>45782</v>
      </c>
      <c r="E162" s="16"/>
      <c r="F162" s="14" t="s">
        <v>1523</v>
      </c>
      <c r="G162" s="14"/>
      <c r="H162" s="14" t="s">
        <v>1655</v>
      </c>
      <c r="I162" s="15">
        <v>1052.4000000000001</v>
      </c>
      <c r="J162" s="77">
        <v>4</v>
      </c>
      <c r="K162" s="92"/>
    </row>
    <row r="163" spans="1:11" ht="33.75" x14ac:dyDescent="0.2">
      <c r="A163" s="14" t="s">
        <v>1506</v>
      </c>
      <c r="B163" s="14" t="s">
        <v>1653</v>
      </c>
      <c r="C163" s="14"/>
      <c r="D163" s="16">
        <v>45782</v>
      </c>
      <c r="E163" s="16"/>
      <c r="F163" s="14" t="s">
        <v>1656</v>
      </c>
      <c r="G163" s="14"/>
      <c r="H163" s="14" t="s">
        <v>1657</v>
      </c>
      <c r="I163" s="15">
        <v>400</v>
      </c>
      <c r="J163" s="77">
        <v>2</v>
      </c>
      <c r="K163" s="92"/>
    </row>
    <row r="164" spans="1:11" ht="12.75" x14ac:dyDescent="0.2">
      <c r="A164" s="14" t="s">
        <v>1506</v>
      </c>
      <c r="B164" s="14" t="s">
        <v>1658</v>
      </c>
      <c r="C164" s="14" t="s">
        <v>1659</v>
      </c>
      <c r="D164" s="16">
        <v>45783</v>
      </c>
      <c r="E164" s="16"/>
      <c r="F164" s="14" t="s">
        <v>1588</v>
      </c>
      <c r="G164" s="14" t="s">
        <v>1589</v>
      </c>
      <c r="H164" s="14" t="s">
        <v>1590</v>
      </c>
      <c r="I164" s="15">
        <v>43.17</v>
      </c>
      <c r="J164" s="77">
        <v>3</v>
      </c>
      <c r="K164" s="92"/>
    </row>
    <row r="165" spans="1:11" ht="33.75" x14ac:dyDescent="0.2">
      <c r="A165" s="14" t="s">
        <v>1506</v>
      </c>
      <c r="B165" s="14" t="s">
        <v>1660</v>
      </c>
      <c r="C165" s="14" t="s">
        <v>1661</v>
      </c>
      <c r="D165" s="16">
        <v>45783</v>
      </c>
      <c r="E165" s="16"/>
      <c r="F165" s="14" t="s">
        <v>1662</v>
      </c>
      <c r="G165" s="14" t="s">
        <v>1640</v>
      </c>
      <c r="H165" s="14" t="s">
        <v>1641</v>
      </c>
      <c r="I165" s="15">
        <v>1200</v>
      </c>
      <c r="J165" s="77">
        <v>3</v>
      </c>
      <c r="K165" s="92"/>
    </row>
    <row r="166" spans="1:11" ht="22.5" x14ac:dyDescent="0.2">
      <c r="A166" s="14" t="s">
        <v>1506</v>
      </c>
      <c r="B166" s="14" t="s">
        <v>1663</v>
      </c>
      <c r="C166" s="14" t="s">
        <v>1664</v>
      </c>
      <c r="D166" s="16">
        <v>45783</v>
      </c>
      <c r="E166" s="16"/>
      <c r="F166" s="14" t="s">
        <v>1665</v>
      </c>
      <c r="G166" s="14" t="s">
        <v>1580</v>
      </c>
      <c r="H166" s="14" t="s">
        <v>1581</v>
      </c>
      <c r="I166" s="15">
        <v>2500</v>
      </c>
      <c r="J166" s="77">
        <v>3</v>
      </c>
      <c r="K166" s="92"/>
    </row>
    <row r="167" spans="1:11" ht="45" x14ac:dyDescent="0.2">
      <c r="A167" s="14" t="s">
        <v>1506</v>
      </c>
      <c r="B167" s="14" t="s">
        <v>1666</v>
      </c>
      <c r="C167" s="14" t="s">
        <v>1667</v>
      </c>
      <c r="D167" s="16">
        <v>45789</v>
      </c>
      <c r="E167" s="16"/>
      <c r="F167" s="14" t="s">
        <v>1668</v>
      </c>
      <c r="G167" s="14" t="s">
        <v>1669</v>
      </c>
      <c r="H167" s="14" t="s">
        <v>1670</v>
      </c>
      <c r="I167" s="15">
        <v>700</v>
      </c>
      <c r="J167" s="77">
        <v>3</v>
      </c>
      <c r="K167" s="92"/>
    </row>
    <row r="168" spans="1:11" ht="22.5" x14ac:dyDescent="0.2">
      <c r="A168" s="14" t="s">
        <v>1506</v>
      </c>
      <c r="B168" s="14" t="s">
        <v>1671</v>
      </c>
      <c r="C168" s="14" t="s">
        <v>1672</v>
      </c>
      <c r="D168" s="16">
        <v>45789</v>
      </c>
      <c r="E168" s="16"/>
      <c r="F168" s="14" t="s">
        <v>1673</v>
      </c>
      <c r="G168" s="14" t="s">
        <v>1674</v>
      </c>
      <c r="H168" s="14" t="s">
        <v>1675</v>
      </c>
      <c r="I168" s="15">
        <v>147.84</v>
      </c>
      <c r="J168" s="77">
        <v>3</v>
      </c>
      <c r="K168" s="92"/>
    </row>
    <row r="169" spans="1:11" ht="33.75" x14ac:dyDescent="0.2">
      <c r="A169" s="14" t="s">
        <v>1506</v>
      </c>
      <c r="B169" s="14" t="s">
        <v>1653</v>
      </c>
      <c r="C169" s="14"/>
      <c r="D169" s="16">
        <v>45791</v>
      </c>
      <c r="E169" s="16"/>
      <c r="F169" s="14" t="s">
        <v>1676</v>
      </c>
      <c r="G169" s="14"/>
      <c r="H169" s="14" t="s">
        <v>1677</v>
      </c>
      <c r="I169" s="15">
        <v>100</v>
      </c>
      <c r="J169" s="77">
        <v>2</v>
      </c>
      <c r="K169" s="92"/>
    </row>
    <row r="170" spans="1:11" ht="22.5" x14ac:dyDescent="0.2">
      <c r="A170" s="14" t="s">
        <v>1506</v>
      </c>
      <c r="B170" s="14" t="s">
        <v>1678</v>
      </c>
      <c r="C170" s="14" t="s">
        <v>1679</v>
      </c>
      <c r="D170" s="16">
        <v>45798</v>
      </c>
      <c r="E170" s="16"/>
      <c r="F170" s="14" t="s">
        <v>1680</v>
      </c>
      <c r="G170" s="14" t="s">
        <v>1517</v>
      </c>
      <c r="H170" s="14" t="s">
        <v>1518</v>
      </c>
      <c r="I170" s="15">
        <v>405.72</v>
      </c>
      <c r="J170" s="77">
        <v>3</v>
      </c>
      <c r="K170" s="92"/>
    </row>
    <row r="171" spans="1:11" ht="12.75" x14ac:dyDescent="0.2">
      <c r="A171" s="14" t="s">
        <v>1506</v>
      </c>
      <c r="B171" s="14" t="s">
        <v>1681</v>
      </c>
      <c r="C171" s="14" t="s">
        <v>1682</v>
      </c>
      <c r="D171" s="16">
        <v>45798</v>
      </c>
      <c r="E171" s="16"/>
      <c r="F171" s="14" t="s">
        <v>1683</v>
      </c>
      <c r="G171" s="14" t="s">
        <v>1684</v>
      </c>
      <c r="H171" s="14" t="s">
        <v>1685</v>
      </c>
      <c r="I171" s="15">
        <v>62.32</v>
      </c>
      <c r="J171" s="77">
        <v>4</v>
      </c>
      <c r="K171" s="92"/>
    </row>
    <row r="172" spans="1:11" ht="12.75" x14ac:dyDescent="0.2">
      <c r="A172" s="14" t="s">
        <v>1506</v>
      </c>
      <c r="B172" s="14" t="s">
        <v>1686</v>
      </c>
      <c r="C172" s="14" t="s">
        <v>1687</v>
      </c>
      <c r="D172" s="16">
        <v>45798</v>
      </c>
      <c r="E172" s="16"/>
      <c r="F172" s="14" t="s">
        <v>1688</v>
      </c>
      <c r="G172" s="14" t="s">
        <v>1556</v>
      </c>
      <c r="H172" s="14" t="s">
        <v>1557</v>
      </c>
      <c r="I172" s="15">
        <v>312.86</v>
      </c>
      <c r="J172" s="77">
        <v>4</v>
      </c>
      <c r="K172" s="92"/>
    </row>
    <row r="173" spans="1:11" ht="45" x14ac:dyDescent="0.2">
      <c r="A173" s="14" t="s">
        <v>1506</v>
      </c>
      <c r="B173" s="14" t="s">
        <v>1689</v>
      </c>
      <c r="C173" s="14" t="s">
        <v>1690</v>
      </c>
      <c r="D173" s="16">
        <v>45800</v>
      </c>
      <c r="E173" s="16"/>
      <c r="F173" s="14" t="s">
        <v>1691</v>
      </c>
      <c r="G173" s="14" t="s">
        <v>1692</v>
      </c>
      <c r="H173" s="14" t="s">
        <v>1693</v>
      </c>
      <c r="I173" s="15">
        <v>1185.9000000000001</v>
      </c>
      <c r="J173" s="77">
        <v>3</v>
      </c>
      <c r="K173" s="92"/>
    </row>
    <row r="174" spans="1:11" ht="22.5" x14ac:dyDescent="0.2">
      <c r="A174" s="14" t="s">
        <v>1506</v>
      </c>
      <c r="B174" s="14" t="s">
        <v>1653</v>
      </c>
      <c r="C174" s="14"/>
      <c r="D174" s="16">
        <v>45804</v>
      </c>
      <c r="E174" s="16"/>
      <c r="F174" s="14" t="s">
        <v>1694</v>
      </c>
      <c r="G174" s="14"/>
      <c r="H174" s="14" t="s">
        <v>1695</v>
      </c>
      <c r="I174" s="15">
        <v>100</v>
      </c>
      <c r="J174" s="77">
        <v>2</v>
      </c>
      <c r="K174" s="92"/>
    </row>
    <row r="175" spans="1:11" ht="22.5" x14ac:dyDescent="0.2">
      <c r="A175" s="14" t="s">
        <v>1506</v>
      </c>
      <c r="B175" s="14" t="s">
        <v>1696</v>
      </c>
      <c r="C175" s="14" t="s">
        <v>1697</v>
      </c>
      <c r="D175" s="16">
        <v>45806</v>
      </c>
      <c r="E175" s="16"/>
      <c r="F175" s="14" t="s">
        <v>1698</v>
      </c>
      <c r="G175" s="14"/>
      <c r="H175" s="14" t="s">
        <v>1563</v>
      </c>
      <c r="I175" s="15">
        <v>1036</v>
      </c>
      <c r="J175" s="77">
        <v>3</v>
      </c>
      <c r="K175" s="92"/>
    </row>
    <row r="176" spans="1:11" ht="22.5" x14ac:dyDescent="0.2">
      <c r="A176" s="14" t="s">
        <v>1506</v>
      </c>
      <c r="B176" s="14" t="s">
        <v>1653</v>
      </c>
      <c r="C176" s="14" t="s">
        <v>1699</v>
      </c>
      <c r="D176" s="16">
        <v>45806</v>
      </c>
      <c r="E176" s="16"/>
      <c r="F176" s="14" t="s">
        <v>1700</v>
      </c>
      <c r="G176" s="14" t="s">
        <v>1701</v>
      </c>
      <c r="H176" s="14" t="s">
        <v>1702</v>
      </c>
      <c r="I176" s="15">
        <v>1809</v>
      </c>
      <c r="J176" s="77">
        <v>3</v>
      </c>
      <c r="K176" s="92"/>
    </row>
    <row r="177" spans="1:11" ht="12.75" x14ac:dyDescent="0.2">
      <c r="A177" s="14" t="s">
        <v>1506</v>
      </c>
      <c r="B177" s="14" t="s">
        <v>1653</v>
      </c>
      <c r="C177" s="14" t="s">
        <v>1703</v>
      </c>
      <c r="D177" s="16">
        <v>45806</v>
      </c>
      <c r="E177" s="16"/>
      <c r="F177" s="14" t="s">
        <v>1583</v>
      </c>
      <c r="G177" s="14" t="s">
        <v>1704</v>
      </c>
      <c r="H177" s="14" t="s">
        <v>1705</v>
      </c>
      <c r="I177" s="15">
        <v>755.46</v>
      </c>
      <c r="J177" s="77">
        <v>4</v>
      </c>
      <c r="K177" s="92"/>
    </row>
    <row r="178" spans="1:11" ht="12.75" x14ac:dyDescent="0.2">
      <c r="A178" s="14" t="s">
        <v>1506</v>
      </c>
      <c r="B178" s="14" t="s">
        <v>1653</v>
      </c>
      <c r="C178" s="14" t="s">
        <v>613</v>
      </c>
      <c r="D178" s="16">
        <v>45806</v>
      </c>
      <c r="E178" s="16"/>
      <c r="F178" s="14" t="s">
        <v>1583</v>
      </c>
      <c r="G178" s="14" t="s">
        <v>1706</v>
      </c>
      <c r="H178" s="14" t="s">
        <v>1707</v>
      </c>
      <c r="I178" s="15">
        <v>226.92</v>
      </c>
      <c r="J178" s="77">
        <v>2</v>
      </c>
      <c r="K178" s="92"/>
    </row>
    <row r="179" spans="1:11" ht="12.75" x14ac:dyDescent="0.2">
      <c r="A179" s="14" t="s">
        <v>1506</v>
      </c>
      <c r="B179" s="14" t="s">
        <v>1653</v>
      </c>
      <c r="C179" s="14" t="s">
        <v>613</v>
      </c>
      <c r="D179" s="16">
        <v>45806</v>
      </c>
      <c r="E179" s="16"/>
      <c r="F179" s="14" t="s">
        <v>1583</v>
      </c>
      <c r="G179" s="14" t="s">
        <v>1708</v>
      </c>
      <c r="H179" s="14" t="s">
        <v>1709</v>
      </c>
      <c r="I179" s="15">
        <v>420</v>
      </c>
      <c r="J179" s="77">
        <v>4</v>
      </c>
      <c r="K179" s="92"/>
    </row>
    <row r="180" spans="1:11" ht="12.75" x14ac:dyDescent="0.2">
      <c r="A180" s="14" t="s">
        <v>1506</v>
      </c>
      <c r="B180" s="14" t="s">
        <v>1653</v>
      </c>
      <c r="C180" s="14"/>
      <c r="D180" s="16">
        <v>45808</v>
      </c>
      <c r="E180" s="16"/>
      <c r="F180" s="14" t="s">
        <v>1511</v>
      </c>
      <c r="G180" s="14" t="s">
        <v>1512</v>
      </c>
      <c r="H180" s="14" t="s">
        <v>1513</v>
      </c>
      <c r="I180" s="15">
        <v>8.65</v>
      </c>
      <c r="J180" s="77">
        <v>4</v>
      </c>
      <c r="K180" s="92"/>
    </row>
    <row r="181" spans="1:11" ht="33.75" x14ac:dyDescent="0.2">
      <c r="A181" s="14" t="s">
        <v>1506</v>
      </c>
      <c r="B181" s="14" t="s">
        <v>1710</v>
      </c>
      <c r="C181" s="14"/>
      <c r="D181" s="16">
        <v>45814</v>
      </c>
      <c r="E181" s="16"/>
      <c r="F181" s="14" t="s">
        <v>1711</v>
      </c>
      <c r="G181" s="14"/>
      <c r="H181" s="14" t="s">
        <v>1600</v>
      </c>
      <c r="I181" s="15">
        <v>1575</v>
      </c>
      <c r="J181" s="77">
        <v>3</v>
      </c>
      <c r="K181" s="92"/>
    </row>
    <row r="182" spans="1:11" ht="12.75" x14ac:dyDescent="0.2">
      <c r="A182" s="14" t="s">
        <v>1506</v>
      </c>
      <c r="B182" s="14" t="s">
        <v>1712</v>
      </c>
      <c r="C182" s="14" t="s">
        <v>1713</v>
      </c>
      <c r="D182" s="16">
        <v>45814</v>
      </c>
      <c r="E182" s="16"/>
      <c r="F182" s="14" t="s">
        <v>1714</v>
      </c>
      <c r="G182" s="14" t="s">
        <v>1715</v>
      </c>
      <c r="H182" s="14" t="s">
        <v>1716</v>
      </c>
      <c r="I182" s="15">
        <v>48</v>
      </c>
      <c r="J182" s="77">
        <v>5</v>
      </c>
      <c r="K182" s="92"/>
    </row>
    <row r="183" spans="1:11" ht="33.75" x14ac:dyDescent="0.2">
      <c r="A183" s="14" t="s">
        <v>1506</v>
      </c>
      <c r="B183" s="14" t="s">
        <v>1717</v>
      </c>
      <c r="C183" s="14" t="s">
        <v>1718</v>
      </c>
      <c r="D183" s="16">
        <v>45814</v>
      </c>
      <c r="E183" s="16"/>
      <c r="F183" s="14" t="s">
        <v>1719</v>
      </c>
      <c r="G183" s="14" t="s">
        <v>1720</v>
      </c>
      <c r="H183" s="14" t="s">
        <v>1721</v>
      </c>
      <c r="I183" s="15">
        <v>54.12</v>
      </c>
      <c r="J183" s="77">
        <v>5</v>
      </c>
      <c r="K183" s="92"/>
    </row>
    <row r="184" spans="1:11" ht="22.5" x14ac:dyDescent="0.2">
      <c r="A184" s="14" t="s">
        <v>1506</v>
      </c>
      <c r="B184" s="14" t="s">
        <v>1710</v>
      </c>
      <c r="C184" s="14" t="s">
        <v>1722</v>
      </c>
      <c r="D184" s="16">
        <v>45818</v>
      </c>
      <c r="E184" s="16"/>
      <c r="F184" s="14" t="s">
        <v>1723</v>
      </c>
      <c r="G184" s="14" t="s">
        <v>1532</v>
      </c>
      <c r="H184" s="14" t="s">
        <v>1533</v>
      </c>
      <c r="I184" s="15">
        <v>90</v>
      </c>
      <c r="J184" s="77">
        <v>2</v>
      </c>
      <c r="K184" s="92"/>
    </row>
    <row r="185" spans="1:11" ht="12.75" x14ac:dyDescent="0.2">
      <c r="A185" s="14" t="s">
        <v>1506</v>
      </c>
      <c r="B185" s="14" t="s">
        <v>1710</v>
      </c>
      <c r="C185" s="14" t="s">
        <v>1724</v>
      </c>
      <c r="D185" s="16">
        <v>45818</v>
      </c>
      <c r="E185" s="16"/>
      <c r="F185" s="14" t="s">
        <v>1523</v>
      </c>
      <c r="G185" s="14"/>
      <c r="H185" s="14" t="s">
        <v>1524</v>
      </c>
      <c r="I185" s="15">
        <v>1148.48</v>
      </c>
      <c r="J185" s="77">
        <v>4</v>
      </c>
      <c r="K185" s="92"/>
    </row>
    <row r="186" spans="1:11" ht="12.75" x14ac:dyDescent="0.2">
      <c r="A186" s="14" t="s">
        <v>1506</v>
      </c>
      <c r="B186" s="14"/>
      <c r="C186" s="14"/>
      <c r="D186" s="16"/>
      <c r="E186" s="16"/>
      <c r="F186" s="14"/>
      <c r="G186" s="14"/>
      <c r="H186" s="14"/>
      <c r="I186" s="15"/>
      <c r="J186" s="77"/>
      <c r="K186" s="92"/>
    </row>
    <row r="187" spans="1:11" ht="12.75" x14ac:dyDescent="0.2">
      <c r="A187" s="14" t="s">
        <v>1506</v>
      </c>
      <c r="B187" s="14" t="s">
        <v>1710</v>
      </c>
      <c r="C187" s="14" t="s">
        <v>1724</v>
      </c>
      <c r="D187" s="16">
        <v>45831</v>
      </c>
      <c r="E187" s="16"/>
      <c r="F187" s="14" t="s">
        <v>1523</v>
      </c>
      <c r="G187" s="14"/>
      <c r="H187" s="14" t="s">
        <v>1522</v>
      </c>
      <c r="I187" s="15">
        <v>400</v>
      </c>
      <c r="J187" s="77">
        <v>2</v>
      </c>
      <c r="K187" s="92"/>
    </row>
    <row r="188" spans="1:11" ht="12.75" x14ac:dyDescent="0.2">
      <c r="A188" s="14" t="s">
        <v>1506</v>
      </c>
      <c r="B188" s="14" t="s">
        <v>1710</v>
      </c>
      <c r="C188" s="14"/>
      <c r="D188" s="16">
        <v>45838</v>
      </c>
      <c r="E188" s="16"/>
      <c r="F188" s="14" t="s">
        <v>1511</v>
      </c>
      <c r="G188" s="14" t="s">
        <v>1512</v>
      </c>
      <c r="H188" s="14" t="s">
        <v>1513</v>
      </c>
      <c r="I188" s="15">
        <v>8.65</v>
      </c>
      <c r="J188" s="77">
        <v>4</v>
      </c>
      <c r="K188" s="92"/>
    </row>
    <row r="189" spans="1:11" ht="22.5" x14ac:dyDescent="0.2">
      <c r="A189" s="14" t="s">
        <v>1506</v>
      </c>
      <c r="B189" s="14" t="s">
        <v>1725</v>
      </c>
      <c r="C189" s="14"/>
      <c r="D189" s="16">
        <v>45848</v>
      </c>
      <c r="E189" s="16"/>
      <c r="F189" s="14" t="s">
        <v>1726</v>
      </c>
      <c r="G189" s="14"/>
      <c r="H189" s="14" t="s">
        <v>1727</v>
      </c>
      <c r="I189" s="15">
        <v>800</v>
      </c>
      <c r="J189" s="77">
        <v>5</v>
      </c>
      <c r="K189" s="92"/>
    </row>
    <row r="190" spans="1:11" ht="12.75" x14ac:dyDescent="0.2">
      <c r="A190" s="14" t="s">
        <v>1506</v>
      </c>
      <c r="B190" s="14" t="s">
        <v>1725</v>
      </c>
      <c r="C190" s="14" t="s">
        <v>613</v>
      </c>
      <c r="D190" s="16">
        <v>45848</v>
      </c>
      <c r="E190" s="16"/>
      <c r="F190" s="14" t="s">
        <v>1583</v>
      </c>
      <c r="G190" s="14" t="s">
        <v>1706</v>
      </c>
      <c r="H190" s="14" t="s">
        <v>1707</v>
      </c>
      <c r="I190" s="15">
        <v>225.76</v>
      </c>
      <c r="J190" s="77">
        <v>2</v>
      </c>
      <c r="K190" s="92"/>
    </row>
    <row r="191" spans="1:11" ht="12.75" x14ac:dyDescent="0.2">
      <c r="A191" s="14" t="s">
        <v>1506</v>
      </c>
      <c r="B191" s="14" t="s">
        <v>1725</v>
      </c>
      <c r="C191" s="14" t="s">
        <v>1728</v>
      </c>
      <c r="D191" s="16">
        <v>45853</v>
      </c>
      <c r="E191" s="16"/>
      <c r="F191" s="14" t="s">
        <v>1523</v>
      </c>
      <c r="G191" s="14"/>
      <c r="H191" s="14" t="s">
        <v>1522</v>
      </c>
      <c r="I191" s="15">
        <v>1240.25</v>
      </c>
      <c r="J191" s="77">
        <v>2</v>
      </c>
      <c r="K191" s="92"/>
    </row>
    <row r="192" spans="1:11" ht="12.75" x14ac:dyDescent="0.2">
      <c r="A192" s="14" t="s">
        <v>1506</v>
      </c>
      <c r="B192" s="14"/>
      <c r="C192" s="14"/>
      <c r="D192" s="16"/>
      <c r="E192" s="16"/>
      <c r="F192" s="14"/>
      <c r="G192" s="14"/>
      <c r="H192" s="14"/>
      <c r="I192" s="15"/>
      <c r="J192" s="77"/>
      <c r="K192" s="92"/>
    </row>
    <row r="193" spans="1:11" ht="22.5" x14ac:dyDescent="0.2">
      <c r="A193" s="14" t="s">
        <v>1506</v>
      </c>
      <c r="B193" s="14" t="s">
        <v>1729</v>
      </c>
      <c r="C193" s="14" t="s">
        <v>1730</v>
      </c>
      <c r="D193" s="16">
        <v>45854</v>
      </c>
      <c r="E193" s="16"/>
      <c r="F193" s="14" t="s">
        <v>1731</v>
      </c>
      <c r="G193" s="14" t="s">
        <v>1517</v>
      </c>
      <c r="H193" s="14" t="s">
        <v>1518</v>
      </c>
      <c r="I193" s="15">
        <v>863.1</v>
      </c>
      <c r="J193" s="77">
        <v>3</v>
      </c>
      <c r="K193" s="92"/>
    </row>
    <row r="194" spans="1:11" ht="12.75" x14ac:dyDescent="0.2">
      <c r="A194" s="14" t="s">
        <v>1506</v>
      </c>
      <c r="B194" s="14"/>
      <c r="C194" s="14"/>
      <c r="D194" s="16"/>
      <c r="E194" s="16"/>
      <c r="F194" s="14"/>
      <c r="G194" s="14"/>
      <c r="H194" s="14"/>
      <c r="I194" s="15"/>
      <c r="J194" s="77"/>
      <c r="K194" s="92"/>
    </row>
    <row r="195" spans="1:11" ht="12.75" x14ac:dyDescent="0.2">
      <c r="A195" s="14" t="s">
        <v>1506</v>
      </c>
      <c r="B195" s="14"/>
      <c r="C195" s="14"/>
      <c r="D195" s="16"/>
      <c r="E195" s="16"/>
      <c r="F195" s="14"/>
      <c r="G195" s="14"/>
      <c r="H195" s="14"/>
      <c r="I195" s="15"/>
      <c r="J195" s="77"/>
      <c r="K195" s="92"/>
    </row>
    <row r="196" spans="1:11" ht="12.75" x14ac:dyDescent="0.2">
      <c r="A196" s="14" t="s">
        <v>1506</v>
      </c>
      <c r="B196" s="14"/>
      <c r="C196" s="14"/>
      <c r="D196" s="16"/>
      <c r="E196" s="16"/>
      <c r="F196" s="14"/>
      <c r="G196" s="14"/>
      <c r="H196" s="14"/>
      <c r="I196" s="15"/>
      <c r="J196" s="77"/>
      <c r="K196" s="92"/>
    </row>
    <row r="197" spans="1:11" ht="12.75" x14ac:dyDescent="0.2">
      <c r="A197" s="14" t="s">
        <v>1506</v>
      </c>
      <c r="B197" s="14"/>
      <c r="C197" s="14"/>
      <c r="D197" s="16"/>
      <c r="E197" s="16"/>
      <c r="F197" s="14"/>
      <c r="G197" s="14"/>
      <c r="H197" s="14"/>
      <c r="I197" s="15"/>
      <c r="J197" s="77"/>
      <c r="K197" s="92"/>
    </row>
    <row r="198" spans="1:11" ht="22.5" x14ac:dyDescent="0.2">
      <c r="A198" s="14" t="s">
        <v>1506</v>
      </c>
      <c r="B198" s="14" t="s">
        <v>1732</v>
      </c>
      <c r="C198" s="14" t="s">
        <v>1733</v>
      </c>
      <c r="D198" s="16">
        <v>45854</v>
      </c>
      <c r="E198" s="16"/>
      <c r="F198" s="14" t="s">
        <v>1734</v>
      </c>
      <c r="G198" s="14" t="s">
        <v>1589</v>
      </c>
      <c r="H198" s="14" t="s">
        <v>1590</v>
      </c>
      <c r="I198" s="15">
        <v>91.33</v>
      </c>
      <c r="J198" s="77">
        <v>3</v>
      </c>
      <c r="K198" s="92"/>
    </row>
    <row r="199" spans="1:11" ht="22.5" x14ac:dyDescent="0.2">
      <c r="A199" s="14" t="s">
        <v>1506</v>
      </c>
      <c r="B199" s="14" t="s">
        <v>1735</v>
      </c>
      <c r="C199" s="14" t="s">
        <v>1736</v>
      </c>
      <c r="D199" s="16">
        <v>45854</v>
      </c>
      <c r="E199" s="16"/>
      <c r="F199" s="14" t="s">
        <v>1737</v>
      </c>
      <c r="G199" s="14" t="s">
        <v>1738</v>
      </c>
      <c r="H199" s="14" t="s">
        <v>1739</v>
      </c>
      <c r="I199" s="15">
        <v>30.01</v>
      </c>
      <c r="J199" s="77">
        <v>3</v>
      </c>
      <c r="K199" s="92"/>
    </row>
    <row r="200" spans="1:11" ht="22.5" x14ac:dyDescent="0.2">
      <c r="A200" s="14" t="s">
        <v>1506</v>
      </c>
      <c r="B200" s="14" t="s">
        <v>1740</v>
      </c>
      <c r="C200" s="14" t="s">
        <v>1736</v>
      </c>
      <c r="D200" s="16">
        <v>45854</v>
      </c>
      <c r="E200" s="16"/>
      <c r="F200" s="14" t="s">
        <v>1741</v>
      </c>
      <c r="G200" s="14" t="s">
        <v>1738</v>
      </c>
      <c r="H200" s="14" t="s">
        <v>1739</v>
      </c>
      <c r="I200" s="15">
        <v>30.75</v>
      </c>
      <c r="J200" s="77">
        <v>3</v>
      </c>
      <c r="K200" s="92"/>
    </row>
    <row r="201" spans="1:11" ht="22.5" x14ac:dyDescent="0.2">
      <c r="A201" s="14" t="s">
        <v>1506</v>
      </c>
      <c r="B201" s="14" t="s">
        <v>1742</v>
      </c>
      <c r="C201" s="14" t="s">
        <v>1743</v>
      </c>
      <c r="D201" s="16">
        <v>45854</v>
      </c>
      <c r="E201" s="16"/>
      <c r="F201" s="14" t="s">
        <v>1744</v>
      </c>
      <c r="G201" s="14" t="s">
        <v>1517</v>
      </c>
      <c r="H201" s="14" t="s">
        <v>1518</v>
      </c>
      <c r="I201" s="15">
        <v>264.72000000000003</v>
      </c>
      <c r="J201" s="77">
        <v>3</v>
      </c>
      <c r="K201" s="92"/>
    </row>
    <row r="202" spans="1:11" ht="22.5" x14ac:dyDescent="0.2">
      <c r="A202" s="14" t="s">
        <v>1506</v>
      </c>
      <c r="B202" s="14" t="s">
        <v>1745</v>
      </c>
      <c r="C202" s="14" t="s">
        <v>1746</v>
      </c>
      <c r="D202" s="16">
        <v>45854</v>
      </c>
      <c r="E202" s="16"/>
      <c r="F202" s="14" t="s">
        <v>1747</v>
      </c>
      <c r="G202" s="14" t="s">
        <v>1669</v>
      </c>
      <c r="H202" s="14" t="s">
        <v>1670</v>
      </c>
      <c r="I202" s="15">
        <v>700</v>
      </c>
      <c r="J202" s="77">
        <v>3</v>
      </c>
      <c r="K202" s="92"/>
    </row>
    <row r="203" spans="1:11" ht="22.5" x14ac:dyDescent="0.2">
      <c r="A203" s="14" t="s">
        <v>1506</v>
      </c>
      <c r="B203" s="14" t="s">
        <v>1748</v>
      </c>
      <c r="C203" s="14" t="s">
        <v>1749</v>
      </c>
      <c r="D203" s="16">
        <v>45855</v>
      </c>
      <c r="E203" s="16"/>
      <c r="F203" s="14" t="s">
        <v>1750</v>
      </c>
      <c r="G203" s="14" t="s">
        <v>1640</v>
      </c>
      <c r="H203" s="14" t="s">
        <v>1641</v>
      </c>
      <c r="I203" s="15">
        <v>1200</v>
      </c>
      <c r="J203" s="77">
        <v>3</v>
      </c>
      <c r="K203" s="92"/>
    </row>
    <row r="204" spans="1:11" ht="33.75" x14ac:dyDescent="0.2">
      <c r="A204" s="14" t="s">
        <v>1506</v>
      </c>
      <c r="B204" s="14" t="s">
        <v>1725</v>
      </c>
      <c r="C204" s="14" t="s">
        <v>1751</v>
      </c>
      <c r="D204" s="16">
        <v>45855</v>
      </c>
      <c r="E204" s="16">
        <v>45865</v>
      </c>
      <c r="F204" s="14" t="s">
        <v>1752</v>
      </c>
      <c r="G204" s="14"/>
      <c r="H204" s="14" t="s">
        <v>1753</v>
      </c>
      <c r="I204" s="15">
        <v>330</v>
      </c>
      <c r="J204" s="77">
        <v>2</v>
      </c>
      <c r="K204" s="92"/>
    </row>
    <row r="205" spans="1:11" ht="33.75" x14ac:dyDescent="0.2">
      <c r="A205" s="14" t="s">
        <v>1506</v>
      </c>
      <c r="B205" s="14" t="s">
        <v>1725</v>
      </c>
      <c r="C205" s="14" t="s">
        <v>1751</v>
      </c>
      <c r="D205" s="16">
        <v>45855</v>
      </c>
      <c r="E205" s="16">
        <v>45865</v>
      </c>
      <c r="F205" s="14" t="s">
        <v>1752</v>
      </c>
      <c r="G205" s="14"/>
      <c r="H205" s="14" t="s">
        <v>1754</v>
      </c>
      <c r="I205" s="15">
        <v>330</v>
      </c>
      <c r="J205" s="77">
        <v>2</v>
      </c>
      <c r="K205" s="92"/>
    </row>
    <row r="206" spans="1:11" ht="45" x14ac:dyDescent="0.2">
      <c r="A206" s="14" t="s">
        <v>1506</v>
      </c>
      <c r="B206" s="14" t="s">
        <v>1755</v>
      </c>
      <c r="C206" s="14" t="s">
        <v>1756</v>
      </c>
      <c r="D206" s="16">
        <v>45861</v>
      </c>
      <c r="E206" s="16"/>
      <c r="F206" s="14" t="s">
        <v>1757</v>
      </c>
      <c r="G206" s="14"/>
      <c r="H206" s="14" t="s">
        <v>1563</v>
      </c>
      <c r="I206" s="15">
        <v>962</v>
      </c>
      <c r="J206" s="77">
        <v>3</v>
      </c>
      <c r="K206" s="92"/>
    </row>
    <row r="207" spans="1:11" ht="33.75" x14ac:dyDescent="0.2">
      <c r="A207" s="14" t="s">
        <v>1506</v>
      </c>
      <c r="B207" s="14" t="s">
        <v>1758</v>
      </c>
      <c r="C207" s="14" t="s">
        <v>1759</v>
      </c>
      <c r="D207" s="16">
        <v>45862</v>
      </c>
      <c r="E207" s="16"/>
      <c r="F207" s="14" t="s">
        <v>1760</v>
      </c>
      <c r="G207" s="14"/>
      <c r="H207" s="14" t="s">
        <v>1761</v>
      </c>
      <c r="I207" s="15">
        <v>100</v>
      </c>
      <c r="J207" s="77">
        <v>2</v>
      </c>
      <c r="K207" s="92"/>
    </row>
    <row r="208" spans="1:11" ht="22.5" x14ac:dyDescent="0.2">
      <c r="A208" s="14" t="s">
        <v>1506</v>
      </c>
      <c r="B208" s="14" t="s">
        <v>1762</v>
      </c>
      <c r="C208" s="14" t="s">
        <v>1763</v>
      </c>
      <c r="D208" s="16">
        <v>45863</v>
      </c>
      <c r="E208" s="16"/>
      <c r="F208" s="14" t="s">
        <v>1764</v>
      </c>
      <c r="G208" s="14" t="s">
        <v>1765</v>
      </c>
      <c r="H208" s="14" t="s">
        <v>1766</v>
      </c>
      <c r="I208" s="15">
        <v>1300</v>
      </c>
      <c r="J208" s="77">
        <v>2</v>
      </c>
      <c r="K208" s="92"/>
    </row>
    <row r="209" spans="1:11" ht="33.75" x14ac:dyDescent="0.2">
      <c r="A209" s="14" t="s">
        <v>1506</v>
      </c>
      <c r="B209" s="14" t="s">
        <v>1767</v>
      </c>
      <c r="C209" s="14" t="s">
        <v>1768</v>
      </c>
      <c r="D209" s="16">
        <v>45866</v>
      </c>
      <c r="E209" s="16"/>
      <c r="F209" s="14" t="s">
        <v>1769</v>
      </c>
      <c r="G209" s="14" t="s">
        <v>1517</v>
      </c>
      <c r="H209" s="14" t="s">
        <v>1518</v>
      </c>
      <c r="I209" s="15">
        <v>280.44</v>
      </c>
      <c r="J209" s="77">
        <v>2</v>
      </c>
      <c r="K209" s="92"/>
    </row>
    <row r="210" spans="1:11" ht="22.5" x14ac:dyDescent="0.2">
      <c r="A210" s="14" t="s">
        <v>1506</v>
      </c>
      <c r="B210" s="14" t="s">
        <v>1774</v>
      </c>
      <c r="C210" s="14" t="s">
        <v>1775</v>
      </c>
      <c r="D210" s="16">
        <v>45895</v>
      </c>
      <c r="E210" s="16"/>
      <c r="F210" s="14" t="s">
        <v>1776</v>
      </c>
      <c r="G210" s="14"/>
      <c r="H210" s="14" t="s">
        <v>1777</v>
      </c>
      <c r="I210" s="15">
        <v>2738</v>
      </c>
      <c r="J210" s="77">
        <v>3</v>
      </c>
      <c r="K210" s="92"/>
    </row>
    <row r="211" spans="1:11" ht="22.5" x14ac:dyDescent="0.2">
      <c r="A211" s="14" t="s">
        <v>1506</v>
      </c>
      <c r="B211" s="14" t="s">
        <v>1778</v>
      </c>
      <c r="C211" s="14" t="s">
        <v>1779</v>
      </c>
      <c r="D211" s="16">
        <v>45889</v>
      </c>
      <c r="E211" s="16"/>
      <c r="F211" s="14" t="s">
        <v>1780</v>
      </c>
      <c r="G211" s="14" t="s">
        <v>1781</v>
      </c>
      <c r="H211" s="14" t="s">
        <v>1782</v>
      </c>
      <c r="I211" s="15">
        <v>246.93</v>
      </c>
      <c r="J211" s="77">
        <v>3</v>
      </c>
      <c r="K211" s="92"/>
    </row>
    <row r="212" spans="1:11" ht="12.75" x14ac:dyDescent="0.2">
      <c r="A212" s="14" t="s">
        <v>1506</v>
      </c>
      <c r="B212" s="14" t="s">
        <v>1770</v>
      </c>
      <c r="C212" s="14" t="s">
        <v>1771</v>
      </c>
      <c r="D212" s="16">
        <v>45874</v>
      </c>
      <c r="E212" s="16"/>
      <c r="F212" s="14" t="s">
        <v>1772</v>
      </c>
      <c r="G212" s="14" t="s">
        <v>1594</v>
      </c>
      <c r="H212" s="14" t="s">
        <v>1773</v>
      </c>
      <c r="I212" s="15">
        <v>205.41</v>
      </c>
      <c r="J212" s="77">
        <v>4</v>
      </c>
      <c r="K212" s="92"/>
    </row>
    <row r="213" spans="1:11" ht="12.75" x14ac:dyDescent="0.2">
      <c r="A213" s="14" t="s">
        <v>1506</v>
      </c>
      <c r="B213" s="14"/>
      <c r="C213" s="14"/>
      <c r="D213" s="16"/>
      <c r="E213" s="16"/>
      <c r="F213" s="14"/>
      <c r="G213" s="14"/>
      <c r="H213" s="14"/>
      <c r="I213" s="15"/>
      <c r="J213" s="77"/>
      <c r="K213" s="92"/>
    </row>
    <row r="214" spans="1:11" ht="12.75" x14ac:dyDescent="0.2">
      <c r="A214" s="14" t="s">
        <v>1506</v>
      </c>
      <c r="B214" s="14"/>
      <c r="C214" s="14"/>
      <c r="D214" s="16"/>
      <c r="E214" s="16"/>
      <c r="F214" s="14"/>
      <c r="G214" s="14"/>
      <c r="H214" s="14"/>
      <c r="I214" s="15"/>
      <c r="J214" s="77"/>
      <c r="K214" s="92"/>
    </row>
    <row r="215" spans="1:11" ht="12.75" x14ac:dyDescent="0.2">
      <c r="A215" s="14" t="s">
        <v>1506</v>
      </c>
      <c r="B215" s="14"/>
      <c r="C215" s="14"/>
      <c r="D215" s="16"/>
      <c r="E215" s="16"/>
      <c r="F215" s="14"/>
      <c r="G215" s="14"/>
      <c r="H215" s="14"/>
      <c r="I215" s="15"/>
      <c r="J215" s="77"/>
      <c r="K215" s="92"/>
    </row>
    <row r="216" spans="1:11" ht="12.75" x14ac:dyDescent="0.2">
      <c r="A216" s="14" t="s">
        <v>1506</v>
      </c>
      <c r="B216" s="14"/>
      <c r="C216" s="14"/>
      <c r="D216" s="16"/>
      <c r="E216" s="16"/>
      <c r="F216" s="14"/>
      <c r="G216" s="14"/>
      <c r="H216" s="14"/>
      <c r="I216" s="15"/>
      <c r="J216" s="77"/>
      <c r="K216" s="92"/>
    </row>
    <row r="217" spans="1:11" ht="12.75" x14ac:dyDescent="0.2">
      <c r="A217" s="14" t="s">
        <v>1506</v>
      </c>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155" priority="130" stopIfTrue="1">
      <formula>$A1055&lt;&gt;""</formula>
    </cfRule>
  </conditionalFormatting>
  <conditionalFormatting sqref="A1112:H1113">
    <cfRule type="expression" dxfId="154" priority="141" stopIfTrue="1">
      <formula>$A1112&lt;&gt;""</formula>
    </cfRule>
  </conditionalFormatting>
  <conditionalFormatting sqref="A218:J5000">
    <cfRule type="expression" dxfId="153" priority="101" stopIfTrue="1">
      <formula>$A218&lt;&gt;""</formula>
    </cfRule>
  </conditionalFormatting>
  <conditionalFormatting sqref="B472:E477">
    <cfRule type="expression" dxfId="152" priority="232" stopIfTrue="1">
      <formula>$A472&lt;&gt;""</formula>
    </cfRule>
  </conditionalFormatting>
  <conditionalFormatting sqref="B484:E488">
    <cfRule type="expression" dxfId="151" priority="267" stopIfTrue="1">
      <formula>$A484&lt;&gt;""</formula>
    </cfRule>
  </conditionalFormatting>
  <conditionalFormatting sqref="B689:E689">
    <cfRule type="expression" dxfId="150" priority="159" stopIfTrue="1">
      <formula>$A689&lt;&gt;""</formula>
    </cfRule>
  </conditionalFormatting>
  <conditionalFormatting sqref="B691:E691 H691:I691 B692:I693 B694:E699 H694:I699">
    <cfRule type="expression" dxfId="149" priority="119" stopIfTrue="1">
      <formula>$A691&lt;&gt;""</formula>
    </cfRule>
  </conditionalFormatting>
  <conditionalFormatting sqref="B701:E701 H701:I701">
    <cfRule type="expression" dxfId="148" priority="110" stopIfTrue="1">
      <formula>$A701&lt;&gt;""</formula>
    </cfRule>
  </conditionalFormatting>
  <conditionalFormatting sqref="B819:E819">
    <cfRule type="expression" dxfId="147" priority="182" stopIfTrue="1">
      <formula>$A819&lt;&gt;""</formula>
    </cfRule>
  </conditionalFormatting>
  <conditionalFormatting sqref="B1110:E1110">
    <cfRule type="expression" dxfId="146" priority="228" stopIfTrue="1">
      <formula>$A1110&lt;&gt;""</formula>
    </cfRule>
  </conditionalFormatting>
  <conditionalFormatting sqref="B1114:E1114">
    <cfRule type="expression" dxfId="145" priority="284" stopIfTrue="1">
      <formula>$A1114&lt;&gt;""</formula>
    </cfRule>
  </conditionalFormatting>
  <conditionalFormatting sqref="B1131:E1136">
    <cfRule type="expression" dxfId="144" priority="274" stopIfTrue="1">
      <formula>$A1131&lt;&gt;""</formula>
    </cfRule>
  </conditionalFormatting>
  <conditionalFormatting sqref="B1138:E1148">
    <cfRule type="expression" dxfId="143" priority="142" stopIfTrue="1">
      <formula>$A1138&lt;&gt;""</formula>
    </cfRule>
  </conditionalFormatting>
  <conditionalFormatting sqref="B1152:E1152">
    <cfRule type="expression" dxfId="142" priority="168" stopIfTrue="1">
      <formula>$A1152&lt;&gt;""</formula>
    </cfRule>
  </conditionalFormatting>
  <conditionalFormatting sqref="B1253:E1260 I1253:J1270">
    <cfRule type="expression" dxfId="141" priority="218" stopIfTrue="1">
      <formula>$A1253&lt;&gt;""</formula>
    </cfRule>
  </conditionalFormatting>
  <conditionalFormatting sqref="B1293:E1301">
    <cfRule type="expression" dxfId="140" priority="253" stopIfTrue="1">
      <formula>$A1293&lt;&gt;""</formula>
    </cfRule>
  </conditionalFormatting>
  <conditionalFormatting sqref="B1303:E1326">
    <cfRule type="expression" dxfId="139" priority="132" stopIfTrue="1">
      <formula>$A1303&lt;&gt;""</formula>
    </cfRule>
  </conditionalFormatting>
  <conditionalFormatting sqref="B1360:E1363">
    <cfRule type="expression" dxfId="138" priority="149" stopIfTrue="1">
      <formula>$A1360&lt;&gt;""</formula>
    </cfRule>
  </conditionalFormatting>
  <conditionalFormatting sqref="B1365:E1367">
    <cfRule type="expression" dxfId="137" priority="354" stopIfTrue="1">
      <formula>$A1365&lt;&gt;""</formula>
    </cfRule>
  </conditionalFormatting>
  <conditionalFormatting sqref="B1369:E1379">
    <cfRule type="expression" dxfId="136" priority="173" stopIfTrue="1">
      <formula>$A1369&lt;&gt;""</formula>
    </cfRule>
  </conditionalFormatting>
  <conditionalFormatting sqref="B1393:E1404">
    <cfRule type="expression" dxfId="135" priority="211" stopIfTrue="1">
      <formula>$A1393&lt;&gt;""</formula>
    </cfRule>
  </conditionalFormatting>
  <conditionalFormatting sqref="B1412:E1450">
    <cfRule type="expression" dxfId="134" priority="248" stopIfTrue="1">
      <formula>$A1412&lt;&gt;""</formula>
    </cfRule>
  </conditionalFormatting>
  <conditionalFormatting sqref="B1453:E1458">
    <cfRule type="expression" dxfId="133" priority="318" stopIfTrue="1">
      <formula>$A1453&lt;&gt;""</formula>
    </cfRule>
  </conditionalFormatting>
  <conditionalFormatting sqref="B489:G489">
    <cfRule type="expression" dxfId="132" priority="268" stopIfTrue="1">
      <formula>$A489&lt;&gt;""</formula>
    </cfRule>
  </conditionalFormatting>
  <conditionalFormatting sqref="B478:H483">
    <cfRule type="expression" dxfId="131" priority="288" stopIfTrue="1">
      <formula>$A478&lt;&gt;""</formula>
    </cfRule>
  </conditionalFormatting>
  <conditionalFormatting sqref="B490:H496">
    <cfRule type="expression" dxfId="130" priority="244" stopIfTrue="1">
      <formula>$A490&lt;&gt;""</formula>
    </cfRule>
  </conditionalFormatting>
  <conditionalFormatting sqref="B1067:H1082">
    <cfRule type="expression" dxfId="129" priority="314" stopIfTrue="1">
      <formula>$A1067&lt;&gt;""</formula>
    </cfRule>
  </conditionalFormatting>
  <conditionalFormatting sqref="B1272:H1274 B1275:E1288 H1275:H1288">
    <cfRule type="expression" dxfId="128" priority="243" stopIfTrue="1">
      <formula>$A1272&lt;&gt;""</formula>
    </cfRule>
  </conditionalFormatting>
  <conditionalFormatting sqref="B1290:H1292">
    <cfRule type="expression" dxfId="127" priority="138" stopIfTrue="1">
      <formula>$A1290&lt;&gt;""</formula>
    </cfRule>
  </conditionalFormatting>
  <conditionalFormatting sqref="B1364:H1364">
    <cfRule type="expression" dxfId="126" priority="384" stopIfTrue="1">
      <formula>$A1364&lt;&gt;""</formula>
    </cfRule>
  </conditionalFormatting>
  <conditionalFormatting sqref="B1380:H1385">
    <cfRule type="expression" dxfId="125" priority="112" stopIfTrue="1">
      <formula>$A1380&lt;&gt;""</formula>
    </cfRule>
  </conditionalFormatting>
  <conditionalFormatting sqref="B1410:H1411">
    <cfRule type="expression" dxfId="124" priority="291" stopIfTrue="1">
      <formula>$A1410&lt;&gt;""</formula>
    </cfRule>
  </conditionalFormatting>
  <conditionalFormatting sqref="I218:I227 B218:E241">
    <cfRule type="expression" dxfId="123" priority="341" stopIfTrue="1">
      <formula>$A218&lt;&gt;""</formula>
    </cfRule>
  </conditionalFormatting>
  <conditionalFormatting sqref="B242:I242 B243:E275">
    <cfRule type="expression" dxfId="122" priority="355" stopIfTrue="1">
      <formula>$A242&lt;&gt;""</formula>
    </cfRule>
  </conditionalFormatting>
  <conditionalFormatting sqref="B276:I320">
    <cfRule type="expression" dxfId="121" priority="188" stopIfTrue="1">
      <formula>$A276&lt;&gt;""</formula>
    </cfRule>
  </conditionalFormatting>
  <conditionalFormatting sqref="B497:I499">
    <cfRule type="expression" dxfId="120" priority="190" stopIfTrue="1">
      <formula>$A497&lt;&gt;""</formula>
    </cfRule>
  </conditionalFormatting>
  <conditionalFormatting sqref="B645:I688">
    <cfRule type="expression" dxfId="119" priority="351" stopIfTrue="1">
      <formula>$A645&lt;&gt;""</formula>
    </cfRule>
  </conditionalFormatting>
  <conditionalFormatting sqref="B690:I690">
    <cfRule type="expression" dxfId="118" priority="117" stopIfTrue="1">
      <formula>$A690&lt;&gt;""</formula>
    </cfRule>
  </conditionalFormatting>
  <conditionalFormatting sqref="B1137:I1137">
    <cfRule type="expression" dxfId="117" priority="242" stopIfTrue="1">
      <formula>$A1137&lt;&gt;""</formula>
    </cfRule>
  </conditionalFormatting>
  <conditionalFormatting sqref="B1149:I1151">
    <cfRule type="expression" dxfId="116" priority="111" stopIfTrue="1">
      <formula>$A1149&lt;&gt;""</formula>
    </cfRule>
  </conditionalFormatting>
  <conditionalFormatting sqref="B1153:I1157">
    <cfRule type="expression" dxfId="115" priority="113" stopIfTrue="1">
      <formula>$A1153&lt;&gt;""</formula>
    </cfRule>
  </conditionalFormatting>
  <conditionalFormatting sqref="B1271:I1271 I1272:I1288">
    <cfRule type="expression" dxfId="114" priority="246" stopIfTrue="1">
      <formula>$A1271&lt;&gt;""</formula>
    </cfRule>
  </conditionalFormatting>
  <conditionalFormatting sqref="B1368:I1368">
    <cfRule type="expression" dxfId="113" priority="241" stopIfTrue="1">
      <formula>$A1368&lt;&gt;""</formula>
    </cfRule>
  </conditionalFormatting>
  <conditionalFormatting sqref="B360:J420">
    <cfRule type="expression" dxfId="112" priority="356" stopIfTrue="1">
      <formula>$A360&lt;&gt;""</formula>
    </cfRule>
  </conditionalFormatting>
  <conditionalFormatting sqref="B457:J458">
    <cfRule type="expression" dxfId="111" priority="317" stopIfTrue="1">
      <formula>$A457&lt;&gt;""</formula>
    </cfRule>
  </conditionalFormatting>
  <conditionalFormatting sqref="B599:J625">
    <cfRule type="expression" dxfId="110" priority="97" stopIfTrue="1">
      <formula>$A599&lt;&gt;""</formula>
    </cfRule>
  </conditionalFormatting>
  <conditionalFormatting sqref="B1053:J1054">
    <cfRule type="expression" dxfId="109" priority="312" stopIfTrue="1">
      <formula>$A1053&lt;&gt;""</formula>
    </cfRule>
  </conditionalFormatting>
  <conditionalFormatting sqref="B1127:J1130">
    <cfRule type="expression" dxfId="108" priority="102" stopIfTrue="1">
      <formula>$A1127&lt;&gt;""</formula>
    </cfRule>
  </conditionalFormatting>
  <conditionalFormatting sqref="B1158:J1252">
    <cfRule type="expression" dxfId="107" priority="128" stopIfTrue="1">
      <formula>$A1158&lt;&gt;""</formula>
    </cfRule>
  </conditionalFormatting>
  <conditionalFormatting sqref="B1406:J1406">
    <cfRule type="expression" dxfId="106" priority="293" stopIfTrue="1">
      <formula>$A1406&lt;&gt;""</formula>
    </cfRule>
  </conditionalFormatting>
  <conditionalFormatting sqref="B1461:J4374">
    <cfRule type="expression" dxfId="105" priority="137" stopIfTrue="1">
      <formula>$A1461&lt;&gt;""</formula>
    </cfRule>
  </conditionalFormatting>
  <conditionalFormatting sqref="F472:H473">
    <cfRule type="expression" dxfId="104" priority="234" stopIfTrue="1">
      <formula>$A472&lt;&gt;""</formula>
    </cfRule>
  </conditionalFormatting>
  <conditionalFormatting sqref="F476:H477">
    <cfRule type="expression" dxfId="103" priority="324" stopIfTrue="1">
      <formula>$A476&lt;&gt;""</formula>
    </cfRule>
  </conditionalFormatting>
  <conditionalFormatting sqref="F484:H486 H487:H489">
    <cfRule type="expression" dxfId="102" priority="266" stopIfTrue="1">
      <formula>$A484&lt;&gt;""</formula>
    </cfRule>
  </conditionalFormatting>
  <conditionalFormatting sqref="F1131:H1131">
    <cfRule type="expression" dxfId="101" priority="375" stopIfTrue="1">
      <formula>$A1131&lt;&gt;""</formula>
    </cfRule>
  </conditionalFormatting>
  <conditionalFormatting sqref="F1255:H1260">
    <cfRule type="expression" dxfId="100" priority="217" stopIfTrue="1">
      <formula>$A1255&lt;&gt;""</formula>
    </cfRule>
  </conditionalFormatting>
  <conditionalFormatting sqref="F247:I247">
    <cfRule type="expression" dxfId="99" priority="245" stopIfTrue="1">
      <formula>$A247&lt;&gt;""</formula>
    </cfRule>
  </conditionalFormatting>
  <conditionalFormatting sqref="J218: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98" priority="385" stopIfTrue="1">
      <formula>$A218&lt;&gt;""</formula>
    </cfRule>
  </conditionalFormatting>
  <conditionalFormatting sqref="H218:H228">
    <cfRule type="expression" dxfId="97" priority="104" stopIfTrue="1">
      <formula>$A218&lt;&gt;""</formula>
    </cfRule>
  </conditionalFormatting>
  <conditionalFormatting sqref="H474:H475">
    <cfRule type="expression" dxfId="96" priority="238" stopIfTrue="1">
      <formula>$A474&lt;&gt;""</formula>
    </cfRule>
  </conditionalFormatting>
  <conditionalFormatting sqref="H1132:H1136">
    <cfRule type="expression" dxfId="95" priority="276" stopIfTrue="1">
      <formula>$A1132&lt;&gt;""</formula>
    </cfRule>
  </conditionalFormatting>
  <conditionalFormatting sqref="H1254">
    <cfRule type="expression" dxfId="94" priority="287" stopIfTrue="1">
      <formula>$A1254&lt;&gt;""</formula>
    </cfRule>
  </conditionalFormatting>
  <conditionalFormatting sqref="H1293:H1301">
    <cfRule type="expression" dxfId="93" priority="255" stopIfTrue="1">
      <formula>$A1293&lt;&gt;""</formula>
    </cfRule>
  </conditionalFormatting>
  <conditionalFormatting sqref="H1303:H1326">
    <cfRule type="expression" dxfId="92" priority="134" stopIfTrue="1">
      <formula>$A1303&lt;&gt;""</formula>
    </cfRule>
  </conditionalFormatting>
  <conditionalFormatting sqref="H1365:H1367">
    <cfRule type="expression" dxfId="91" priority="353" stopIfTrue="1">
      <formula>$A1365&lt;&gt;""</formula>
    </cfRule>
  </conditionalFormatting>
  <conditionalFormatting sqref="H1369:H1379">
    <cfRule type="expression" dxfId="90" priority="114" stopIfTrue="1">
      <formula>$A1369&lt;&gt;""</formula>
    </cfRule>
  </conditionalFormatting>
  <conditionalFormatting sqref="H1412">
    <cfRule type="expression" dxfId="89" priority="250" stopIfTrue="1">
      <formula>$A1412&lt;&gt;""</formula>
    </cfRule>
  </conditionalFormatting>
  <conditionalFormatting sqref="H1453:H1458">
    <cfRule type="expression" dxfId="88" priority="320" stopIfTrue="1">
      <formula>$A1453&lt;&gt;""</formula>
    </cfRule>
  </conditionalFormatting>
  <conditionalFormatting sqref="H243:I246">
    <cfRule type="expression" dxfId="87" priority="344" stopIfTrue="1">
      <formula>$A243&lt;&gt;""</formula>
    </cfRule>
  </conditionalFormatting>
  <conditionalFormatting sqref="H248:I248">
    <cfRule type="expression" dxfId="86" priority="220" stopIfTrue="1">
      <formula>$A248&lt;&gt;""</formula>
    </cfRule>
  </conditionalFormatting>
  <conditionalFormatting sqref="H689:I689">
    <cfRule type="expression" dxfId="85" priority="161" stopIfTrue="1">
      <formula>$A689&lt;&gt;""</formula>
    </cfRule>
  </conditionalFormatting>
  <conditionalFormatting sqref="H1138:I1148">
    <cfRule type="expression" dxfId="84" priority="145" stopIfTrue="1">
      <formula>$A1138&lt;&gt;""</formula>
    </cfRule>
  </conditionalFormatting>
  <conditionalFormatting sqref="H1152:I1152">
    <cfRule type="expression" dxfId="83" priority="171" stopIfTrue="1">
      <formula>$A1152&lt;&gt;""</formula>
    </cfRule>
  </conditionalFormatting>
  <conditionalFormatting sqref="H1110:J1110">
    <cfRule type="expression" dxfId="82" priority="227" stopIfTrue="1">
      <formula>$A1110&lt;&gt;""</formula>
    </cfRule>
  </conditionalFormatting>
  <conditionalFormatting sqref="H1360:J1363">
    <cfRule type="expression" dxfId="81" priority="150" stopIfTrue="1">
      <formula>$A1360&lt;&gt;""</formula>
    </cfRule>
  </conditionalFormatting>
  <conditionalFormatting sqref="H1393:J1404">
    <cfRule type="expression" dxfId="80" priority="109" stopIfTrue="1">
      <formula>$A1393&lt;&gt;""</formula>
    </cfRule>
  </conditionalFormatting>
  <conditionalFormatting sqref="I472:I496">
    <cfRule type="expression" dxfId="79" priority="235" stopIfTrue="1">
      <formula>$A472&lt;&gt;""</formula>
    </cfRule>
  </conditionalFormatting>
  <conditionalFormatting sqref="I1369:I1385">
    <cfRule type="expression" dxfId="78" priority="177" stopIfTrue="1">
      <formula>$A1369&lt;&gt;""</formula>
    </cfRule>
  </conditionalFormatting>
  <conditionalFormatting sqref="I1290:J1359">
    <cfRule type="expression" dxfId="77" priority="257" stopIfTrue="1">
      <formula>$A1290&lt;&gt;""</formula>
    </cfRule>
  </conditionalFormatting>
  <conditionalFormatting sqref="I1410:J1447">
    <cfRule type="expression" dxfId="76" priority="252" stopIfTrue="1">
      <formula>$A1410&lt;&gt;""</formula>
    </cfRule>
  </conditionalFormatting>
  <conditionalFormatting sqref="I1451:J1458">
    <cfRule type="expression" dxfId="75" priority="350" stopIfTrue="1">
      <formula>$A1451&lt;&gt;""</formula>
    </cfRule>
  </conditionalFormatting>
  <conditionalFormatting sqref="J1137:J1157">
    <cfRule type="expression" dxfId="74" priority="377" stopIfTrue="1">
      <formula>$A1137&lt;&gt;""</formula>
    </cfRule>
  </conditionalFormatting>
  <conditionalFormatting sqref="A120:A125 C120:J125 A126:J126 A127:F127 H127:J127 A128:J130 A131:F131 I131:J131 A132:J157 A158:E158 J158 A159:J159 I160:J161 A160:E162 G162:J162 A163:J179 A180:F180 A181:J183 A184:F184 A186:J186 A185:E185 A187:A188 C188:J188 A217:J217 G214:J215 A214:A216 I216:J216 A213:J213 A210:A212 A189:J209">
    <cfRule type="expression" dxfId="73" priority="44" stopIfTrue="1">
      <formula>$A120&lt;&gt;""</formula>
    </cfRule>
  </conditionalFormatting>
  <conditionalFormatting sqref="B175:I179 B180:F180 B181:I183 B184:F184 B186:I186 B185:E185 B189:I189 C188:I188 B217:E217 B213:E213 I213:I217 I190:I209 B190:E209">
    <cfRule type="expression" dxfId="72" priority="51" stopIfTrue="1">
      <formula>$A175&lt;&gt;""</formula>
    </cfRule>
  </conditionalFormatting>
  <conditionalFormatting sqref="B135:J157 B158:E158 J158 B159:J159 I160:J161 B160:E162 G162:J162 B163:J163">
    <cfRule type="expression" dxfId="71" priority="46" stopIfTrue="1">
      <formula>$A135&lt;&gt;""</formula>
    </cfRule>
  </conditionalFormatting>
  <conditionalFormatting sqref="F191:H195">
    <cfRule type="expression" dxfId="70" priority="49" stopIfTrue="1">
      <formula>$A191&lt;&gt;""</formula>
    </cfRule>
  </conditionalFormatting>
  <conditionalFormatting sqref="F198:H199 G200:H200">
    <cfRule type="expression" dxfId="69" priority="47" stopIfTrue="1">
      <formula>$A198&lt;&gt;""</formula>
    </cfRule>
  </conditionalFormatting>
  <conditionalFormatting sqref="F170:I172">
    <cfRule type="expression" dxfId="68" priority="53" stopIfTrue="1">
      <formula>$A170&lt;&gt;""</formula>
    </cfRule>
  </conditionalFormatting>
  <conditionalFormatting sqref="F164:J169 J170:J179 B164:E174 J181:J183 J186 J213:J217 J188:J209">
    <cfRule type="expression" dxfId="67" priority="54" stopIfTrue="1">
      <formula>$A164&lt;&gt;""</formula>
    </cfRule>
  </conditionalFormatting>
  <conditionalFormatting sqref="H190">
    <cfRule type="expression" dxfId="66" priority="50" stopIfTrue="1">
      <formula>$A190&lt;&gt;""</formula>
    </cfRule>
  </conditionalFormatting>
  <conditionalFormatting sqref="H196:H197">
    <cfRule type="expression" dxfId="65" priority="48" stopIfTrue="1">
      <formula>$A196&lt;&gt;""</formula>
    </cfRule>
  </conditionalFormatting>
  <conditionalFormatting sqref="H217 H200:H209 H213:H215">
    <cfRule type="expression" dxfId="64" priority="45" stopIfTrue="1">
      <formula>$A200&lt;&gt;""</formula>
    </cfRule>
  </conditionalFormatting>
  <conditionalFormatting sqref="H173:I174">
    <cfRule type="expression" dxfId="63" priority="52" stopIfTrue="1">
      <formula>$A173&lt;&gt;""</formula>
    </cfRule>
  </conditionalFormatting>
  <conditionalFormatting sqref="A107:J119 B120:B125">
    <cfRule type="expression" dxfId="62" priority="43" stopIfTrue="1">
      <formula>$A107&lt;&gt;""</formula>
    </cfRule>
  </conditionalFormatting>
  <conditionalFormatting sqref="G127">
    <cfRule type="expression" dxfId="61" priority="42" stopIfTrue="1">
      <formula>$A127&lt;&gt;""</formula>
    </cfRule>
  </conditionalFormatting>
  <conditionalFormatting sqref="G131:H131">
    <cfRule type="expression" dxfId="60" priority="41" stopIfTrue="1">
      <formula>$A131&lt;&gt;""</formula>
    </cfRule>
  </conditionalFormatting>
  <conditionalFormatting sqref="F158 I158">
    <cfRule type="expression" dxfId="59" priority="40" stopIfTrue="1">
      <formula>$A158&lt;&gt;""</formula>
    </cfRule>
  </conditionalFormatting>
  <conditionalFormatting sqref="G158:H158">
    <cfRule type="expression" dxfId="58" priority="39" stopIfTrue="1">
      <formula>$A158&lt;&gt;""</formula>
    </cfRule>
  </conditionalFormatting>
  <conditionalFormatting sqref="F160:H161 F162">
    <cfRule type="expression" dxfId="57" priority="38" stopIfTrue="1">
      <formula>$A160&lt;&gt;""</formula>
    </cfRule>
  </conditionalFormatting>
  <conditionalFormatting sqref="F166:J166">
    <cfRule type="expression" dxfId="56" priority="37" stopIfTrue="1">
      <formula>$A166&lt;&gt;""</formula>
    </cfRule>
  </conditionalFormatting>
  <conditionalFormatting sqref="F174">
    <cfRule type="expression" dxfId="55" priority="36" stopIfTrue="1">
      <formula>$A174&lt;&gt;""</formula>
    </cfRule>
  </conditionalFormatting>
  <conditionalFormatting sqref="G180:J180">
    <cfRule type="expression" dxfId="54" priority="35" stopIfTrue="1">
      <formula>$A180&lt;&gt;""</formula>
    </cfRule>
  </conditionalFormatting>
  <conditionalFormatting sqref="F181:J181">
    <cfRule type="expression" dxfId="53" priority="34" stopIfTrue="1">
      <formula>$A181&lt;&gt;""</formula>
    </cfRule>
  </conditionalFormatting>
  <conditionalFormatting sqref="G184:J184">
    <cfRule type="expression" dxfId="52" priority="33" stopIfTrue="1">
      <formula>$A184&lt;&gt;""</formula>
    </cfRule>
  </conditionalFormatting>
  <conditionalFormatting sqref="F185:J185">
    <cfRule type="expression" dxfId="51" priority="32" stopIfTrue="1">
      <formula>$A185&lt;&gt;""</formula>
    </cfRule>
  </conditionalFormatting>
  <conditionalFormatting sqref="B187:E187 B188">
    <cfRule type="expression" dxfId="50" priority="30" stopIfTrue="1">
      <formula>$A187&lt;&gt;""</formula>
    </cfRule>
  </conditionalFormatting>
  <conditionalFormatting sqref="B187:E187 B188">
    <cfRule type="expression" dxfId="49" priority="31" stopIfTrue="1">
      <formula>$A187&lt;&gt;""</formula>
    </cfRule>
  </conditionalFormatting>
  <conditionalFormatting sqref="F187:J187">
    <cfRule type="expression" dxfId="48" priority="29" stopIfTrue="1">
      <formula>$A187&lt;&gt;""</formula>
    </cfRule>
  </conditionalFormatting>
  <conditionalFormatting sqref="G190:H190">
    <cfRule type="expression" dxfId="47" priority="28" stopIfTrue="1">
      <formula>$A190&lt;&gt;""</formula>
    </cfRule>
  </conditionalFormatting>
  <conditionalFormatting sqref="F191:H191 F191:F195">
    <cfRule type="expression" dxfId="46" priority="27" stopIfTrue="1">
      <formula>$A191&lt;&gt;""</formula>
    </cfRule>
  </conditionalFormatting>
  <conditionalFormatting sqref="H201">
    <cfRule type="expression" dxfId="45" priority="26" stopIfTrue="1">
      <formula>$A201&lt;&gt;""</formula>
    </cfRule>
  </conditionalFormatting>
  <conditionalFormatting sqref="H209">
    <cfRule type="expression" dxfId="44" priority="25" stopIfTrue="1">
      <formula>$A209&lt;&gt;""</formula>
    </cfRule>
  </conditionalFormatting>
  <conditionalFormatting sqref="F213:H213">
    <cfRule type="expression" dxfId="43" priority="24" stopIfTrue="1">
      <formula>$A213&lt;&gt;""</formula>
    </cfRule>
  </conditionalFormatting>
  <conditionalFormatting sqref="G214:H215">
    <cfRule type="expression" dxfId="38" priority="19" stopIfTrue="1">
      <formula>$A214&lt;&gt;""</formula>
    </cfRule>
  </conditionalFormatting>
  <conditionalFormatting sqref="C217:H217">
    <cfRule type="expression" dxfId="36" priority="16" stopIfTrue="1">
      <formula>$A217&lt;&gt;""</formula>
    </cfRule>
  </conditionalFormatting>
  <conditionalFormatting sqref="C217:H217">
    <cfRule type="expression" dxfId="35" priority="17" stopIfTrue="1">
      <formula>$A217&lt;&gt;""</formula>
    </cfRule>
  </conditionalFormatting>
  <conditionalFormatting sqref="B217">
    <cfRule type="expression" dxfId="34" priority="14" stopIfTrue="1">
      <formula>$A217&lt;&gt;""</formula>
    </cfRule>
  </conditionalFormatting>
  <conditionalFormatting sqref="B217">
    <cfRule type="expression" dxfId="33" priority="15" stopIfTrue="1">
      <formula>$A217&lt;&gt;""</formula>
    </cfRule>
  </conditionalFormatting>
  <conditionalFormatting sqref="B214:F214">
    <cfRule type="expression" dxfId="30" priority="11" stopIfTrue="1">
      <formula>$A214&lt;&gt;""</formula>
    </cfRule>
  </conditionalFormatting>
  <conditionalFormatting sqref="B215:F215">
    <cfRule type="expression" dxfId="28" priority="10" stopIfTrue="1">
      <formula>$A215&lt;&gt;""</formula>
    </cfRule>
  </conditionalFormatting>
  <conditionalFormatting sqref="B216:H216">
    <cfRule type="expression" dxfId="26" priority="9" stopIfTrue="1">
      <formula>$A216&lt;&gt;""</formula>
    </cfRule>
  </conditionalFormatting>
  <conditionalFormatting sqref="B210:J210">
    <cfRule type="expression" dxfId="15" priority="4" stopIfTrue="1">
      <formula>$A210&lt;&gt;""</formula>
    </cfRule>
  </conditionalFormatting>
  <conditionalFormatting sqref="B212:J212">
    <cfRule type="expression" dxfId="7" priority="3" stopIfTrue="1">
      <formula>$A212&lt;&gt;""</formula>
    </cfRule>
  </conditionalFormatting>
  <conditionalFormatting sqref="B211:J211">
    <cfRule type="expression" dxfId="5" priority="2" stopIfTrue="1">
      <formula>$A211&lt;&gt;""</formula>
    </cfRule>
  </conditionalFormatting>
  <conditionalFormatting sqref="H193">
    <cfRule type="expression" dxfId="1" priority="1" stopIfTrue="1">
      <formula>$A193&lt;&gt;""</formula>
    </cfRule>
  </conditionalFormatting>
  <dataValidations count="5">
    <dataValidation type="date" allowBlank="1" showInputMessage="1" showErrorMessage="1" sqref="D102:E102 D5001:E65536 D106:E106">
      <formula1>42370</formula1>
      <formula2>42735</formula2>
    </dataValidation>
    <dataValidation type="list" allowBlank="1" sqref="F107:F5000">
      <formula1>$F$96:$F$99</formula1>
    </dataValidation>
    <dataValidation type="list" allowBlank="1" showInputMessage="1" showErrorMessage="1" sqref="A107:A5000">
      <formula1>OFFSET($A$1,0,0,$B$3,1)</formula1>
    </dataValidation>
    <dataValidation allowBlank="1" sqref="G107:G5000"/>
    <dataValidation type="list" allowBlank="1" showInputMessage="1" showErrorMessage="1" errorTitle="Chyba !" error="zadajte (vyberte zo zoznamu) platný analytický kód podľa nápovedy k bunke I104" sqref="J107:J1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16384" width="9.140625" style="180"/>
  </cols>
  <sheetData>
    <row r="1" spans="1:18" s="212" customFormat="1" ht="19.5" customHeight="1" x14ac:dyDescent="0.2">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x14ac:dyDescent="0.2">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ht="22.5" x14ac:dyDescent="0.2">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x14ac:dyDescent="0.2">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x14ac:dyDescent="0.2">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x14ac:dyDescent="0.2">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x14ac:dyDescent="0.2">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ht="22.5" x14ac:dyDescent="0.2">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x14ac:dyDescent="0.2">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x14ac:dyDescent="0.2">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x14ac:dyDescent="0.2">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22.5" x14ac:dyDescent="0.2">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x14ac:dyDescent="0.2">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x14ac:dyDescent="0.2">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x14ac:dyDescent="0.2">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x14ac:dyDescent="0.2">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x14ac:dyDescent="0.2">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x14ac:dyDescent="0.2">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x14ac:dyDescent="0.2">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x14ac:dyDescent="0.2">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x14ac:dyDescent="0.2">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ht="22.5" x14ac:dyDescent="0.2">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x14ac:dyDescent="0.2">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x14ac:dyDescent="0.2">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x14ac:dyDescent="0.2">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x14ac:dyDescent="0.2">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x14ac:dyDescent="0.2">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x14ac:dyDescent="0.2">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x14ac:dyDescent="0.2">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x14ac:dyDescent="0.2">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x14ac:dyDescent="0.2">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x14ac:dyDescent="0.2">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x14ac:dyDescent="0.2">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x14ac:dyDescent="0.2">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x14ac:dyDescent="0.2">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x14ac:dyDescent="0.2">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x14ac:dyDescent="0.2">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x14ac:dyDescent="0.2">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x14ac:dyDescent="0.2">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x14ac:dyDescent="0.2">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x14ac:dyDescent="0.2">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x14ac:dyDescent="0.2">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x14ac:dyDescent="0.2">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x14ac:dyDescent="0.2">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x14ac:dyDescent="0.2">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ht="22.5" x14ac:dyDescent="0.2">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x14ac:dyDescent="0.2">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x14ac:dyDescent="0.2">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x14ac:dyDescent="0.2">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x14ac:dyDescent="0.2">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x14ac:dyDescent="0.2">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x14ac:dyDescent="0.2">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x14ac:dyDescent="0.2">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x14ac:dyDescent="0.2">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x14ac:dyDescent="0.2">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x14ac:dyDescent="0.2">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x14ac:dyDescent="0.2">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x14ac:dyDescent="0.2">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x14ac:dyDescent="0.2">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x14ac:dyDescent="0.2">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x14ac:dyDescent="0.2">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x14ac:dyDescent="0.2">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x14ac:dyDescent="0.2">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x14ac:dyDescent="0.2">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x14ac:dyDescent="0.2">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x14ac:dyDescent="0.2">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x14ac:dyDescent="0.2">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x14ac:dyDescent="0.2">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2">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2">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2">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2">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2">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2">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2">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2">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2">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2">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2">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2">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2">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2">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2">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2">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2">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2">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2">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ref="A2:P67">
    <sortCondition ref="B2:B67"/>
  </sortState>
  <hyperlinks>
    <hyperlink ref="G36" r:id="rId1"/>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2">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2">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2">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2">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x14ac:dyDescent="0.2">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x14ac:dyDescent="0.2">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x14ac:dyDescent="0.2">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2">
      <c r="A12" s="182" t="s">
        <v>510</v>
      </c>
      <c r="B12" s="204" t="str">
        <f>VLOOKUP(A12,Adr!A:B,2,FALSE)</f>
        <v>Slovenská asociácia motoristického športu</v>
      </c>
      <c r="C12" s="185" t="s">
        <v>1079</v>
      </c>
      <c r="D12" s="289">
        <v>297898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2">
      <c r="A13" s="182" t="s">
        <v>510</v>
      </c>
      <c r="B13" s="204" t="str">
        <f>VLOOKUP(A13,Adr!A:B,2,FALSE)</f>
        <v>Slovenská asociácia motoristického športu</v>
      </c>
      <c r="C13" s="185" t="s">
        <v>1489</v>
      </c>
      <c r="D13" s="289">
        <v>21500</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2">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x14ac:dyDescent="0.2">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2">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x14ac:dyDescent="0.2">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x14ac:dyDescent="0.2">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2">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2">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2">
      <c r="A22" s="198" t="s">
        <v>579</v>
      </c>
      <c r="B22" s="204" t="str">
        <f>VLOOKUP(A22,Adr!A:B,2,FALSE)</f>
        <v>Slovenská gymnastická federácia</v>
      </c>
      <c r="C22" s="185" t="s">
        <v>1491</v>
      </c>
      <c r="D22" s="289">
        <v>44000</v>
      </c>
      <c r="E22" s="173">
        <v>0</v>
      </c>
      <c r="F22" s="166" t="s">
        <v>338</v>
      </c>
      <c r="G22" s="169" t="s">
        <v>319</v>
      </c>
      <c r="H22" s="169" t="s">
        <v>1490</v>
      </c>
      <c r="I22" s="192" t="str">
        <f t="shared" ref="I22:I85" si="5">A22&amp;F22</f>
        <v>00688321a</v>
      </c>
      <c r="J22" s="167" t="str">
        <f t="shared" ref="J22:J85" si="6">A22&amp;G22</f>
        <v>00688321026 02</v>
      </c>
      <c r="K22" s="5" t="s">
        <v>1096</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x14ac:dyDescent="0.2">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2">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2">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2">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2">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2">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2">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x14ac:dyDescent="0.2">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2">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2">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2">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2">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2">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2">
      <c r="A37" s="198" t="s">
        <v>681</v>
      </c>
      <c r="B37" s="204" t="str">
        <f>VLOOKUP(A37,Adr!A:B,2,FALSE)</f>
        <v>Slovenský atletický zväz</v>
      </c>
      <c r="C37" s="169" t="s">
        <v>1123</v>
      </c>
      <c r="D37" s="290">
        <v>1742560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2">
      <c r="A38" s="182" t="s">
        <v>689</v>
      </c>
      <c r="B38" s="204" t="str">
        <f>VLOOKUP(A38,Adr!A:B,2,FALSE)</f>
        <v>Slovenský biliardový zväz</v>
      </c>
      <c r="C38" s="185" t="s">
        <v>1125</v>
      </c>
      <c r="D38" s="289">
        <v>25534</v>
      </c>
      <c r="E38" s="173">
        <v>0</v>
      </c>
      <c r="F38" s="166" t="s">
        <v>338</v>
      </c>
      <c r="G38" s="169" t="s">
        <v>319</v>
      </c>
      <c r="H38" s="169" t="s">
        <v>1058</v>
      </c>
      <c r="I38" s="192" t="str">
        <f t="shared" si="5"/>
        <v>31753825a</v>
      </c>
      <c r="J38" s="167" t="str">
        <f t="shared" si="6"/>
        <v>31753825026 02</v>
      </c>
      <c r="K38" s="5" t="s">
        <v>1126</v>
      </c>
      <c r="L38" s="167" t="str">
        <f t="shared" si="7"/>
        <v>31753825026 02B</v>
      </c>
      <c r="M38" s="5" t="str">
        <f t="shared" si="8"/>
        <v>Slovenský biliardový zväzaBbiliard - bežné transfery</v>
      </c>
      <c r="N38" s="3" t="str">
        <f t="shared" si="9"/>
        <v>31753825aB</v>
      </c>
    </row>
    <row r="39" spans="1:14" x14ac:dyDescent="0.2">
      <c r="A39" s="166" t="s">
        <v>692</v>
      </c>
      <c r="B39" s="204" t="str">
        <f>VLOOKUP(A39,Adr!A:B,2,FALSE)</f>
        <v>Slovenský bowlingový zväz</v>
      </c>
      <c r="C39" s="185" t="s">
        <v>1127</v>
      </c>
      <c r="D39" s="289">
        <v>30910</v>
      </c>
      <c r="E39" s="230">
        <v>0</v>
      </c>
      <c r="F39" s="166" t="s">
        <v>338</v>
      </c>
      <c r="G39" s="169" t="s">
        <v>319</v>
      </c>
      <c r="H39" s="169" t="s">
        <v>1058</v>
      </c>
      <c r="I39" s="192" t="str">
        <f t="shared" si="5"/>
        <v>36128147a</v>
      </c>
      <c r="J39" s="167" t="str">
        <f t="shared" si="6"/>
        <v>36128147026 02</v>
      </c>
      <c r="K39" s="5" t="s">
        <v>1128</v>
      </c>
      <c r="L39" s="167" t="str">
        <f t="shared" si="7"/>
        <v>36128147026 02B</v>
      </c>
      <c r="M39" s="5" t="str">
        <f t="shared" si="8"/>
        <v>Slovenský bowlingový zväzaBbowling - bežné transfery</v>
      </c>
      <c r="N39" s="3" t="str">
        <f t="shared" si="9"/>
        <v>36128147aB</v>
      </c>
    </row>
    <row r="40" spans="1:14" x14ac:dyDescent="0.2">
      <c r="A40" s="202" t="s">
        <v>700</v>
      </c>
      <c r="B40" s="204" t="str">
        <f>VLOOKUP(A40,Adr!A:B,2,FALSE)</f>
        <v>Slovenský bridžový zväz</v>
      </c>
      <c r="C40" s="185" t="s">
        <v>1129</v>
      </c>
      <c r="D40" s="289">
        <v>15790</v>
      </c>
      <c r="E40" s="173">
        <v>0</v>
      </c>
      <c r="F40" s="166" t="s">
        <v>338</v>
      </c>
      <c r="G40" s="169" t="s">
        <v>319</v>
      </c>
      <c r="H40" s="169" t="s">
        <v>1058</v>
      </c>
      <c r="I40" s="192" t="str">
        <f t="shared" si="5"/>
        <v>31770908a</v>
      </c>
      <c r="J40" s="167" t="str">
        <f t="shared" si="6"/>
        <v>31770908026 02</v>
      </c>
      <c r="K40" s="5" t="s">
        <v>1130</v>
      </c>
      <c r="L40" s="167" t="str">
        <f t="shared" si="7"/>
        <v>31770908026 02B</v>
      </c>
      <c r="M40" s="5" t="str">
        <f t="shared" si="8"/>
        <v>Slovenský bridžový zväzaBbridž - bežné transfery</v>
      </c>
      <c r="N40" s="3" t="str">
        <f t="shared" si="9"/>
        <v>31770908aB</v>
      </c>
    </row>
    <row r="41" spans="1:14" x14ac:dyDescent="0.2">
      <c r="A41" s="198" t="s">
        <v>707</v>
      </c>
      <c r="B41" s="204" t="str">
        <f>VLOOKUP(A41,Adr!A:B,2,FALSE)</f>
        <v>Slovenský curlingový zväz</v>
      </c>
      <c r="C41" s="169" t="s">
        <v>1131</v>
      </c>
      <c r="D41" s="290">
        <v>20196</v>
      </c>
      <c r="E41" s="230">
        <v>0</v>
      </c>
      <c r="F41" s="166" t="s">
        <v>338</v>
      </c>
      <c r="G41" s="169" t="s">
        <v>319</v>
      </c>
      <c r="H41" s="169" t="s">
        <v>1058</v>
      </c>
      <c r="I41" s="192" t="str">
        <f t="shared" si="5"/>
        <v>37841866a</v>
      </c>
      <c r="J41" s="167" t="str">
        <f t="shared" si="6"/>
        <v>37841866026 02</v>
      </c>
      <c r="K41" s="5" t="s">
        <v>1132</v>
      </c>
      <c r="L41" s="167" t="str">
        <f t="shared" si="7"/>
        <v>37841866026 02B</v>
      </c>
      <c r="M41" s="5" t="str">
        <f t="shared" si="8"/>
        <v>Slovenský curlingový zväzaBcurling - bežné transfery</v>
      </c>
      <c r="N41" s="3" t="str">
        <f t="shared" si="9"/>
        <v>37841866aB</v>
      </c>
    </row>
    <row r="42" spans="1:14" x14ac:dyDescent="0.2">
      <c r="A42" s="202" t="s">
        <v>716</v>
      </c>
      <c r="B42" s="204" t="str">
        <f>VLOOKUP(A42,Adr!A:B,2,FALSE)</f>
        <v>Slovenský futbalový zväz</v>
      </c>
      <c r="C42" s="169" t="s">
        <v>1133</v>
      </c>
      <c r="D42" s="290">
        <v>6410956</v>
      </c>
      <c r="E42" s="173">
        <v>0</v>
      </c>
      <c r="F42" s="166" t="s">
        <v>338</v>
      </c>
      <c r="G42" s="169" t="s">
        <v>319</v>
      </c>
      <c r="H42" s="169" t="s">
        <v>1058</v>
      </c>
      <c r="I42" s="192" t="str">
        <f t="shared" si="5"/>
        <v>00687308a</v>
      </c>
      <c r="J42" s="167" t="str">
        <f t="shared" si="6"/>
        <v>00687308026 02</v>
      </c>
      <c r="K42" s="5" t="s">
        <v>1134</v>
      </c>
      <c r="L42" s="167" t="str">
        <f t="shared" si="7"/>
        <v>00687308026 02B</v>
      </c>
      <c r="M42" s="5" t="str">
        <f t="shared" si="8"/>
        <v>Slovenský futbalový zväzaBfutbal - bežné transfery</v>
      </c>
      <c r="N42" s="3" t="str">
        <f t="shared" si="9"/>
        <v>00687308aB</v>
      </c>
    </row>
    <row r="43" spans="1:14" x14ac:dyDescent="0.2">
      <c r="A43" s="202" t="s">
        <v>716</v>
      </c>
      <c r="B43" s="204" t="str">
        <f>VLOOKUP(A43,Adr!A:B,2,FALSE)</f>
        <v>Slovenský futbalový zväz</v>
      </c>
      <c r="C43" s="169" t="s">
        <v>1493</v>
      </c>
      <c r="D43" s="290">
        <v>300000</v>
      </c>
      <c r="E43" s="230">
        <v>0</v>
      </c>
      <c r="F43" s="166" t="s">
        <v>338</v>
      </c>
      <c r="G43" s="169" t="s">
        <v>319</v>
      </c>
      <c r="H43" s="169" t="s">
        <v>1490</v>
      </c>
      <c r="I43" s="192" t="str">
        <f t="shared" si="5"/>
        <v>00687308a</v>
      </c>
      <c r="J43" s="167" t="str">
        <f t="shared" si="6"/>
        <v>00687308026 02</v>
      </c>
      <c r="K43" s="5" t="s">
        <v>1134</v>
      </c>
      <c r="L43" s="167" t="str">
        <f t="shared" si="7"/>
        <v>00687308026 02K</v>
      </c>
      <c r="M43" s="5" t="str">
        <f t="shared" si="8"/>
        <v>Slovenský futbalový zväzaKfutbal - kapitálové transfery</v>
      </c>
      <c r="N43" s="3" t="str">
        <f t="shared" si="9"/>
        <v>00687308aK</v>
      </c>
    </row>
    <row r="44" spans="1:14" x14ac:dyDescent="0.2">
      <c r="A44" s="198" t="s">
        <v>724</v>
      </c>
      <c r="B44" s="204" t="str">
        <f>VLOOKUP(A44,Adr!A:B,2,FALSE)</f>
        <v>Slovenský horolezecký spolok JAMES</v>
      </c>
      <c r="C44" s="169" t="s">
        <v>1135</v>
      </c>
      <c r="D44" s="290">
        <v>63426</v>
      </c>
      <c r="E44" s="173">
        <v>0</v>
      </c>
      <c r="F44" s="166" t="s">
        <v>338</v>
      </c>
      <c r="G44" s="169" t="s">
        <v>319</v>
      </c>
      <c r="H44" s="169" t="s">
        <v>1058</v>
      </c>
      <c r="I44" s="192" t="str">
        <f t="shared" si="5"/>
        <v>00586455a</v>
      </c>
      <c r="J44" s="167" t="str">
        <f t="shared" si="6"/>
        <v>00586455026 02</v>
      </c>
      <c r="K44" s="5" t="s">
        <v>1136</v>
      </c>
      <c r="L44" s="167" t="str">
        <f t="shared" si="7"/>
        <v>00586455026 02B</v>
      </c>
      <c r="M44" s="5" t="str">
        <f t="shared" si="8"/>
        <v>Slovenský horolezecký spolok JAMESaBhorolezectvo - bežné transfery</v>
      </c>
      <c r="N44" s="3" t="str">
        <f t="shared" si="9"/>
        <v>00586455aB</v>
      </c>
    </row>
    <row r="45" spans="1:14" x14ac:dyDescent="0.2">
      <c r="A45" s="166" t="s">
        <v>724</v>
      </c>
      <c r="B45" s="204" t="str">
        <f>VLOOKUP(A45,Adr!A:B,2,FALSE)</f>
        <v>Slovenský horolezecký spolok JAMES</v>
      </c>
      <c r="C45" s="169" t="s">
        <v>1137</v>
      </c>
      <c r="D45" s="290">
        <v>27754</v>
      </c>
      <c r="E45" s="230">
        <v>0</v>
      </c>
      <c r="F45" s="166" t="s">
        <v>338</v>
      </c>
      <c r="G45" s="169" t="s">
        <v>319</v>
      </c>
      <c r="H45" s="169" t="s">
        <v>1058</v>
      </c>
      <c r="I45" s="192" t="str">
        <f t="shared" si="5"/>
        <v>00586455a</v>
      </c>
      <c r="J45" s="167" t="str">
        <f t="shared" si="6"/>
        <v>00586455026 02</v>
      </c>
      <c r="K45" s="5" t="s">
        <v>1138</v>
      </c>
      <c r="L45" s="167" t="str">
        <f t="shared" si="7"/>
        <v>00586455026 02B</v>
      </c>
      <c r="M45" s="5" t="str">
        <f t="shared" si="8"/>
        <v>Slovenský horolezecký spolok JAMESaBšportové lezenie - bežné transfery</v>
      </c>
      <c r="N45" s="3" t="str">
        <f t="shared" si="9"/>
        <v>00586455aB</v>
      </c>
    </row>
    <row r="46" spans="1:14" x14ac:dyDescent="0.2">
      <c r="A46" s="198" t="s">
        <v>730</v>
      </c>
      <c r="B46" s="204" t="str">
        <f>VLOOKUP(A46,Adr!A:B,2,FALSE)</f>
        <v>Slovenský krasokorčuliarsky zväz</v>
      </c>
      <c r="C46" s="169" t="s">
        <v>1139</v>
      </c>
      <c r="D46" s="290">
        <v>155148</v>
      </c>
      <c r="E46" s="173">
        <v>0</v>
      </c>
      <c r="F46" s="166" t="s">
        <v>338</v>
      </c>
      <c r="G46" s="169" t="s">
        <v>319</v>
      </c>
      <c r="H46" s="169" t="s">
        <v>1058</v>
      </c>
      <c r="I46" s="192" t="str">
        <f t="shared" si="5"/>
        <v>31805540a</v>
      </c>
      <c r="J46" s="167" t="str">
        <f t="shared" si="6"/>
        <v>31805540026 02</v>
      </c>
      <c r="K46" s="5" t="s">
        <v>1140</v>
      </c>
      <c r="L46" s="167" t="str">
        <f t="shared" si="7"/>
        <v>31805540026 02B</v>
      </c>
      <c r="M46" s="5" t="str">
        <f t="shared" si="8"/>
        <v>Slovenský krasokorčuliarsky zväzaBkrasokorčuľovanie - bežné transfery</v>
      </c>
      <c r="N46" s="3" t="str">
        <f t="shared" si="9"/>
        <v>31805540aB</v>
      </c>
    </row>
    <row r="47" spans="1:14" x14ac:dyDescent="0.2">
      <c r="A47" s="202" t="s">
        <v>738</v>
      </c>
      <c r="B47" s="204" t="str">
        <f>VLOOKUP(A47,Adr!A:B,2,FALSE)</f>
        <v>Slovenský lukostrelecký zväz</v>
      </c>
      <c r="C47" s="196" t="s">
        <v>1141</v>
      </c>
      <c r="D47" s="291">
        <v>120544</v>
      </c>
      <c r="E47" s="230">
        <v>0</v>
      </c>
      <c r="F47" s="166" t="s">
        <v>338</v>
      </c>
      <c r="G47" s="169" t="s">
        <v>319</v>
      </c>
      <c r="H47" s="169" t="s">
        <v>1058</v>
      </c>
      <c r="I47" s="192" t="str">
        <f t="shared" si="5"/>
        <v>30793009a</v>
      </c>
      <c r="J47" s="167" t="str">
        <f t="shared" si="6"/>
        <v>30793009026 02</v>
      </c>
      <c r="K47" s="5" t="s">
        <v>1142</v>
      </c>
      <c r="L47" s="167" t="str">
        <f t="shared" si="7"/>
        <v>30793009026 02B</v>
      </c>
      <c r="M47" s="5" t="str">
        <f t="shared" si="8"/>
        <v>Slovenský lukostrelecký zväzaBlukostreľba - bežné transfery</v>
      </c>
      <c r="N47" s="3" t="str">
        <f t="shared" si="9"/>
        <v>30793009aB</v>
      </c>
    </row>
    <row r="48" spans="1:14" x14ac:dyDescent="0.2">
      <c r="A48" s="198" t="s">
        <v>744</v>
      </c>
      <c r="B48" s="204" t="str">
        <f>VLOOKUP(A48,Adr!A:B,2,FALSE)</f>
        <v>Slovenský národný aeroklub generála Milana Rastislava Štefánika</v>
      </c>
      <c r="C48" s="169" t="s">
        <v>1143</v>
      </c>
      <c r="D48" s="290">
        <v>73878</v>
      </c>
      <c r="E48" s="173">
        <v>0</v>
      </c>
      <c r="F48" s="166" t="s">
        <v>338</v>
      </c>
      <c r="G48" s="169" t="s">
        <v>319</v>
      </c>
      <c r="H48" s="169" t="s">
        <v>1058</v>
      </c>
      <c r="I48" s="192" t="str">
        <f t="shared" si="5"/>
        <v>00677604a</v>
      </c>
      <c r="J48" s="167" t="str">
        <f t="shared" si="6"/>
        <v>00677604026 02</v>
      </c>
      <c r="K48" s="5" t="s">
        <v>1144</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761</v>
      </c>
      <c r="B49" s="204" t="str">
        <f>VLOOKUP(A49,Adr!A:B,2,FALSE)</f>
        <v>Slovenský rýchlokorčuliarsky zväz</v>
      </c>
      <c r="C49" s="196" t="s">
        <v>1145</v>
      </c>
      <c r="D49" s="291">
        <v>34600</v>
      </c>
      <c r="E49" s="230">
        <v>0</v>
      </c>
      <c r="F49" s="166" t="s">
        <v>338</v>
      </c>
      <c r="G49" s="169" t="s">
        <v>319</v>
      </c>
      <c r="H49" s="169" t="s">
        <v>1058</v>
      </c>
      <c r="I49" s="192" t="str">
        <f t="shared" si="5"/>
        <v>30688060a</v>
      </c>
      <c r="J49" s="167" t="str">
        <f t="shared" si="6"/>
        <v>30688060026 02</v>
      </c>
      <c r="K49" s="5" t="s">
        <v>1146</v>
      </c>
      <c r="L49" s="167" t="str">
        <f t="shared" si="7"/>
        <v>30688060026 02B</v>
      </c>
      <c r="M49" s="5" t="str">
        <f t="shared" si="8"/>
        <v>Slovenský rýchlokorčuliarsky zväzaBrýchlokorčuľovanie - bežné transfery</v>
      </c>
      <c r="N49" s="3" t="str">
        <f t="shared" si="9"/>
        <v>30688060aB</v>
      </c>
    </row>
    <row r="50" spans="1:14" x14ac:dyDescent="0.2">
      <c r="A50" s="202" t="s">
        <v>768</v>
      </c>
      <c r="B50" s="204" t="str">
        <f>VLOOKUP(A50,Adr!A:B,2,FALSE)</f>
        <v>Slovenský stolnotenisový zväz</v>
      </c>
      <c r="C50" s="169" t="s">
        <v>1147</v>
      </c>
      <c r="D50" s="290">
        <v>730890</v>
      </c>
      <c r="E50" s="173">
        <v>0</v>
      </c>
      <c r="F50" s="166" t="s">
        <v>338</v>
      </c>
      <c r="G50" s="169" t="s">
        <v>319</v>
      </c>
      <c r="H50" s="169" t="s">
        <v>1058</v>
      </c>
      <c r="I50" s="192" t="str">
        <f t="shared" si="5"/>
        <v>30806836a</v>
      </c>
      <c r="J50" s="167" t="str">
        <f t="shared" si="6"/>
        <v>30806836026 02</v>
      </c>
      <c r="K50" s="5" t="s">
        <v>1148</v>
      </c>
      <c r="L50" s="167" t="str">
        <f t="shared" si="7"/>
        <v>30806836026 02B</v>
      </c>
      <c r="M50" s="5" t="str">
        <f t="shared" si="8"/>
        <v>Slovenský stolnotenisový zväzaBstolný tenis - bežné transfery</v>
      </c>
      <c r="N50" s="3" t="str">
        <f t="shared" si="9"/>
        <v>30806836aB</v>
      </c>
    </row>
    <row r="51" spans="1:14" x14ac:dyDescent="0.2">
      <c r="A51" s="202" t="s">
        <v>768</v>
      </c>
      <c r="B51" s="204" t="str">
        <f>VLOOKUP(A51,Adr!A:B,2,FALSE)</f>
        <v>Slovenský stolnotenisový zväz</v>
      </c>
      <c r="C51" s="169" t="s">
        <v>1494</v>
      </c>
      <c r="D51" s="290">
        <v>40000</v>
      </c>
      <c r="E51" s="230">
        <v>0</v>
      </c>
      <c r="F51" s="166" t="s">
        <v>338</v>
      </c>
      <c r="G51" s="169" t="s">
        <v>319</v>
      </c>
      <c r="H51" s="169" t="s">
        <v>1490</v>
      </c>
      <c r="I51" s="192" t="str">
        <f t="shared" si="5"/>
        <v>30806836a</v>
      </c>
      <c r="J51" s="167" t="str">
        <f t="shared" si="6"/>
        <v>30806836026 02</v>
      </c>
      <c r="K51" s="5" t="s">
        <v>1148</v>
      </c>
      <c r="L51" s="167" t="str">
        <f t="shared" si="7"/>
        <v>30806836026 02K</v>
      </c>
      <c r="M51" s="5" t="str">
        <f t="shared" si="8"/>
        <v>Slovenský stolnotenisový zväzaKstolný tenis - kapitálové transfery</v>
      </c>
      <c r="N51" s="3" t="str">
        <f t="shared" si="9"/>
        <v>30806836aK</v>
      </c>
    </row>
    <row r="52" spans="1:14" x14ac:dyDescent="0.2">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x14ac:dyDescent="0.2">
      <c r="A53" s="198" t="s">
        <v>777</v>
      </c>
      <c r="B53" s="204" t="str">
        <f>VLOOKUP(A53,Adr!A:B,2,FALSE)</f>
        <v>SLOVENSKÝ STRELECKÝ ZVÄZ</v>
      </c>
      <c r="C53" s="196" t="s">
        <v>1495</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x14ac:dyDescent="0.2">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x14ac:dyDescent="0.2">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x14ac:dyDescent="0.2">
      <c r="A56" s="202" t="s">
        <v>804</v>
      </c>
      <c r="B56" s="204" t="str">
        <f>VLOOKUP(A56,Adr!A:B,2,FALSE)</f>
        <v>Slovenský tenisový zväz</v>
      </c>
      <c r="C56" s="185" t="s">
        <v>1155</v>
      </c>
      <c r="D56" s="289">
        <v>2366098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x14ac:dyDescent="0.2">
      <c r="A57" s="178" t="s">
        <v>812</v>
      </c>
      <c r="B57" s="204" t="str">
        <f>VLOOKUP(A57,Adr!A:B,2,FALSE)</f>
        <v>Slovenský veslársky zväz</v>
      </c>
      <c r="C57" s="185" t="s">
        <v>1157</v>
      </c>
      <c r="D57" s="289">
        <v>35552</v>
      </c>
      <c r="E57" s="230">
        <v>0</v>
      </c>
      <c r="F57" s="166" t="s">
        <v>338</v>
      </c>
      <c r="G57" s="169" t="s">
        <v>319</v>
      </c>
      <c r="H57" s="169" t="s">
        <v>1058</v>
      </c>
      <c r="I57" s="192" t="str">
        <f t="shared" si="5"/>
        <v>00688304a</v>
      </c>
      <c r="J57" s="167" t="str">
        <f t="shared" si="6"/>
        <v>00688304026 02</v>
      </c>
      <c r="K57" s="5" t="s">
        <v>1158</v>
      </c>
      <c r="L57" s="167" t="str">
        <f t="shared" si="7"/>
        <v>00688304026 02B</v>
      </c>
      <c r="M57" s="5" t="str">
        <f t="shared" si="8"/>
        <v>Slovenský veslársky zväzaBveslovanie - bežné transfery</v>
      </c>
      <c r="N57" s="3" t="str">
        <f t="shared" si="9"/>
        <v>00688304aB</v>
      </c>
    </row>
    <row r="58" spans="1:14" x14ac:dyDescent="0.2">
      <c r="A58" s="198" t="s">
        <v>821</v>
      </c>
      <c r="B58" s="204" t="str">
        <f>VLOOKUP(A58,Adr!A:B,2,FALSE)</f>
        <v>SLOVENSKÝ ZÁPASNÍCKY ZVÄZ</v>
      </c>
      <c r="C58" s="169" t="s">
        <v>1159</v>
      </c>
      <c r="D58" s="291">
        <v>173268</v>
      </c>
      <c r="E58" s="173">
        <v>0</v>
      </c>
      <c r="F58" s="166" t="s">
        <v>338</v>
      </c>
      <c r="G58" s="169" t="s">
        <v>319</v>
      </c>
      <c r="H58" s="169" t="s">
        <v>1058</v>
      </c>
      <c r="I58" s="192" t="str">
        <f t="shared" si="5"/>
        <v>31791981a</v>
      </c>
      <c r="J58" s="167" t="str">
        <f t="shared" si="6"/>
        <v>31791981026 02</v>
      </c>
      <c r="K58" s="5" t="s">
        <v>1160</v>
      </c>
      <c r="L58" s="167" t="str">
        <f t="shared" si="7"/>
        <v>31791981026 02B</v>
      </c>
      <c r="M58" s="5" t="str">
        <f t="shared" si="8"/>
        <v>SLOVENSKÝ ZÁPASNÍCKY ZVÄZaBzápasenie - bežné transfery</v>
      </c>
      <c r="N58" s="3" t="str">
        <f t="shared" si="9"/>
        <v>31791981aB</v>
      </c>
    </row>
    <row r="59" spans="1:14" x14ac:dyDescent="0.2">
      <c r="A59" s="198" t="s">
        <v>828</v>
      </c>
      <c r="B59" s="204" t="str">
        <f>VLOOKUP(A59,Adr!A:B,2,FALSE)</f>
        <v>Slovenský zväz bedmintonu</v>
      </c>
      <c r="C59" s="185" t="s">
        <v>1161</v>
      </c>
      <c r="D59" s="290">
        <v>239696</v>
      </c>
      <c r="E59" s="230">
        <v>0</v>
      </c>
      <c r="F59" s="166" t="s">
        <v>338</v>
      </c>
      <c r="G59" s="169" t="s">
        <v>319</v>
      </c>
      <c r="H59" s="169" t="s">
        <v>1058</v>
      </c>
      <c r="I59" s="192" t="str">
        <f t="shared" si="5"/>
        <v>30811546a</v>
      </c>
      <c r="J59" s="167" t="str">
        <f t="shared" si="6"/>
        <v>30811546026 02</v>
      </c>
      <c r="K59" s="5" t="s">
        <v>1162</v>
      </c>
      <c r="L59" s="167" t="str">
        <f t="shared" si="7"/>
        <v>30811546026 02B</v>
      </c>
      <c r="M59" s="5" t="str">
        <f t="shared" si="8"/>
        <v>Slovenský zväz bedmintonuaBbedminton - bežné transfery</v>
      </c>
      <c r="N59" s="3" t="str">
        <f t="shared" si="9"/>
        <v>30811546aB</v>
      </c>
    </row>
    <row r="60" spans="1:14" x14ac:dyDescent="0.2">
      <c r="A60" s="182" t="s">
        <v>837</v>
      </c>
      <c r="B60" s="204" t="str">
        <f>VLOOKUP(A60,Adr!A:B,2,FALSE)</f>
        <v>Slovenský zväz biatlonu</v>
      </c>
      <c r="C60" s="185" t="s">
        <v>1163</v>
      </c>
      <c r="D60" s="289">
        <v>246030</v>
      </c>
      <c r="E60" s="173">
        <v>0</v>
      </c>
      <c r="F60" s="166" t="s">
        <v>338</v>
      </c>
      <c r="G60" s="169" t="s">
        <v>319</v>
      </c>
      <c r="H60" s="169" t="s">
        <v>1058</v>
      </c>
      <c r="I60" s="192" t="str">
        <f t="shared" si="5"/>
        <v>35656743a</v>
      </c>
      <c r="J60" s="167" t="str">
        <f t="shared" si="6"/>
        <v>35656743026 02</v>
      </c>
      <c r="K60" s="5" t="s">
        <v>1164</v>
      </c>
      <c r="L60" s="167" t="str">
        <f t="shared" si="7"/>
        <v>35656743026 02B</v>
      </c>
      <c r="M60" s="5" t="str">
        <f t="shared" si="8"/>
        <v>Slovenský zväz biatlonuaBbiatlon - bežné transfery</v>
      </c>
      <c r="N60" s="3" t="str">
        <f t="shared" si="9"/>
        <v>35656743aB</v>
      </c>
    </row>
    <row r="61" spans="1:14" x14ac:dyDescent="0.2">
      <c r="A61" s="182" t="s">
        <v>837</v>
      </c>
      <c r="B61" s="204" t="str">
        <f>VLOOKUP(A61,Adr!A:B,2,FALSE)</f>
        <v>Slovenský zväz biatlonu</v>
      </c>
      <c r="C61" s="185" t="s">
        <v>1496</v>
      </c>
      <c r="D61" s="289">
        <v>76600</v>
      </c>
      <c r="E61" s="230">
        <v>0</v>
      </c>
      <c r="F61" s="166" t="s">
        <v>338</v>
      </c>
      <c r="G61" s="169" t="s">
        <v>319</v>
      </c>
      <c r="H61" s="169" t="s">
        <v>1490</v>
      </c>
      <c r="I61" s="192" t="str">
        <f t="shared" si="5"/>
        <v>35656743a</v>
      </c>
      <c r="J61" s="167" t="str">
        <f t="shared" si="6"/>
        <v>35656743026 02</v>
      </c>
      <c r="K61" s="5" t="s">
        <v>1164</v>
      </c>
      <c r="L61" s="167" t="str">
        <f t="shared" si="7"/>
        <v>35656743026 02K</v>
      </c>
      <c r="M61" s="5" t="str">
        <f t="shared" si="8"/>
        <v>Slovenský zväz biatlonuaKbiatlon - kapitálové transfery</v>
      </c>
      <c r="N61" s="3" t="str">
        <f t="shared" si="9"/>
        <v>35656743aK</v>
      </c>
    </row>
    <row r="62" spans="1:14" x14ac:dyDescent="0.2">
      <c r="A62" s="166" t="s">
        <v>846</v>
      </c>
      <c r="B62" s="204" t="str">
        <f>VLOOKUP(A62,Adr!A:B,2,FALSE)</f>
        <v>Slovenský zväz bobistov</v>
      </c>
      <c r="C62" s="196" t="s">
        <v>1165</v>
      </c>
      <c r="D62" s="289">
        <v>36270</v>
      </c>
      <c r="E62" s="173">
        <v>0</v>
      </c>
      <c r="F62" s="166" t="s">
        <v>338</v>
      </c>
      <c r="G62" s="169" t="s">
        <v>319</v>
      </c>
      <c r="H62" s="169" t="s">
        <v>1058</v>
      </c>
      <c r="I62" s="192" t="str">
        <f t="shared" si="5"/>
        <v>36067580a</v>
      </c>
      <c r="J62" s="167" t="str">
        <f t="shared" si="6"/>
        <v>36067580026 02</v>
      </c>
      <c r="K62" s="5" t="s">
        <v>1166</v>
      </c>
      <c r="L62" s="167" t="str">
        <f t="shared" si="7"/>
        <v>36067580026 02B</v>
      </c>
      <c r="M62" s="5" t="str">
        <f t="shared" si="8"/>
        <v>Slovenský zväz bobistovaBboby a skeleton - bežné transfery</v>
      </c>
      <c r="N62" s="3" t="str">
        <f t="shared" si="9"/>
        <v>36067580aB</v>
      </c>
    </row>
    <row r="63" spans="1:14" x14ac:dyDescent="0.2">
      <c r="A63" s="202" t="s">
        <v>855</v>
      </c>
      <c r="B63" s="204" t="str">
        <f>VLOOKUP(A63,Adr!A:B,2,FALSE)</f>
        <v>Slovenský zväz cyklistiky</v>
      </c>
      <c r="C63" s="185" t="s">
        <v>1167</v>
      </c>
      <c r="D63" s="291">
        <v>1259216</v>
      </c>
      <c r="E63" s="230">
        <v>0</v>
      </c>
      <c r="F63" s="166" t="s">
        <v>338</v>
      </c>
      <c r="G63" s="169" t="s">
        <v>319</v>
      </c>
      <c r="H63" s="169" t="s">
        <v>1058</v>
      </c>
      <c r="I63" s="192" t="str">
        <f t="shared" si="5"/>
        <v>00684112a</v>
      </c>
      <c r="J63" s="167" t="str">
        <f t="shared" si="6"/>
        <v>00684112026 02</v>
      </c>
      <c r="K63" s="5" t="s">
        <v>1168</v>
      </c>
      <c r="L63" s="167" t="str">
        <f t="shared" si="7"/>
        <v>00684112026 02B</v>
      </c>
      <c r="M63" s="5" t="str">
        <f t="shared" si="8"/>
        <v>Slovenský zväz cyklistikyaBcyklistika - bežné transfery</v>
      </c>
      <c r="N63" s="3" t="str">
        <f t="shared" si="9"/>
        <v>00684112aB</v>
      </c>
    </row>
    <row r="64" spans="1:14" x14ac:dyDescent="0.2">
      <c r="A64" s="202" t="s">
        <v>864</v>
      </c>
      <c r="B64" s="204" t="str">
        <f>VLOOKUP(A64,Adr!A:B,2,FALSE)</f>
        <v>Slovenský zväz dráhového golfu</v>
      </c>
      <c r="C64" s="185" t="s">
        <v>1169</v>
      </c>
      <c r="D64" s="291">
        <v>17224</v>
      </c>
      <c r="E64" s="173">
        <v>0</v>
      </c>
      <c r="F64" s="166" t="s">
        <v>338</v>
      </c>
      <c r="G64" s="169" t="s">
        <v>319</v>
      </c>
      <c r="H64" s="169" t="s">
        <v>1058</v>
      </c>
      <c r="I64" s="192" t="str">
        <f t="shared" si="5"/>
        <v>31806431a</v>
      </c>
      <c r="J64" s="167" t="str">
        <f t="shared" si="6"/>
        <v>31806431026 02</v>
      </c>
      <c r="K64" s="5" t="s">
        <v>1170</v>
      </c>
      <c r="L64" s="167" t="str">
        <f t="shared" si="7"/>
        <v>31806431026 02B</v>
      </c>
      <c r="M64" s="5" t="str">
        <f t="shared" si="8"/>
        <v>Slovenský zväz dráhového golfuaBdráhový golf - bežné transfery</v>
      </c>
      <c r="N64" s="3" t="str">
        <f t="shared" si="9"/>
        <v>31806431aB</v>
      </c>
    </row>
    <row r="65" spans="1:14" x14ac:dyDescent="0.2">
      <c r="A65" s="198" t="s">
        <v>871</v>
      </c>
      <c r="B65" s="204" t="str">
        <f>VLOOKUP(A65,Adr!A:B,2,FALSE)</f>
        <v>Slovenský zväz florbalu</v>
      </c>
      <c r="C65" s="169" t="s">
        <v>1171</v>
      </c>
      <c r="D65" s="291">
        <v>463736</v>
      </c>
      <c r="E65" s="230">
        <v>0</v>
      </c>
      <c r="F65" s="166" t="s">
        <v>338</v>
      </c>
      <c r="G65" s="169" t="s">
        <v>319</v>
      </c>
      <c r="H65" s="169" t="s">
        <v>1058</v>
      </c>
      <c r="I65" s="192" t="str">
        <f t="shared" si="5"/>
        <v>31795421a</v>
      </c>
      <c r="J65" s="167" t="str">
        <f t="shared" si="6"/>
        <v>31795421026 02</v>
      </c>
      <c r="K65" s="5" t="s">
        <v>1172</v>
      </c>
      <c r="L65" s="167" t="str">
        <f t="shared" si="7"/>
        <v>31795421026 02B</v>
      </c>
      <c r="M65" s="5" t="str">
        <f t="shared" si="8"/>
        <v>Slovenský zväz florbaluaBflorbal - bežné transfery</v>
      </c>
      <c r="N65" s="3" t="str">
        <f t="shared" si="9"/>
        <v>31795421aB</v>
      </c>
    </row>
    <row r="66" spans="1:14" x14ac:dyDescent="0.2">
      <c r="A66" s="166" t="s">
        <v>878</v>
      </c>
      <c r="B66" s="204" t="str">
        <f>VLOOKUP(A66,Adr!A:B,2,FALSE)</f>
        <v>Slovenský zväz hádzanej</v>
      </c>
      <c r="C66" s="169" t="s">
        <v>1173</v>
      </c>
      <c r="D66" s="290">
        <v>1127740</v>
      </c>
      <c r="E66" s="173">
        <v>0</v>
      </c>
      <c r="F66" s="166" t="s">
        <v>338</v>
      </c>
      <c r="G66" s="169" t="s">
        <v>319</v>
      </c>
      <c r="H66" s="169" t="s">
        <v>1058</v>
      </c>
      <c r="I66" s="192" t="str">
        <f t="shared" si="5"/>
        <v>30774772a</v>
      </c>
      <c r="J66" s="167" t="str">
        <f t="shared" si="6"/>
        <v>30774772026 02</v>
      </c>
      <c r="K66" s="5" t="s">
        <v>1174</v>
      </c>
      <c r="L66" s="167" t="str">
        <f t="shared" si="7"/>
        <v>30774772026 02B</v>
      </c>
      <c r="M66" s="5" t="str">
        <f t="shared" si="8"/>
        <v>Slovenský zväz hádzanejaBhádzaná - bežné transfery</v>
      </c>
      <c r="N66" s="3" t="str">
        <f t="shared" si="9"/>
        <v>30774772aB</v>
      </c>
    </row>
    <row r="67" spans="1:14" x14ac:dyDescent="0.2">
      <c r="A67" s="166" t="s">
        <v>885</v>
      </c>
      <c r="B67" s="204" t="str">
        <f>VLOOKUP(A67,Adr!A:B,2,FALSE)</f>
        <v>Slovenský zväz jachtingu</v>
      </c>
      <c r="C67" s="185" t="s">
        <v>1175</v>
      </c>
      <c r="D67" s="291">
        <v>45922</v>
      </c>
      <c r="E67" s="230">
        <v>0</v>
      </c>
      <c r="F67" s="166" t="s">
        <v>338</v>
      </c>
      <c r="G67" s="169" t="s">
        <v>319</v>
      </c>
      <c r="H67" s="169" t="s">
        <v>1058</v>
      </c>
      <c r="I67" s="192" t="str">
        <f t="shared" si="5"/>
        <v>30793211a</v>
      </c>
      <c r="J67" s="167" t="str">
        <f t="shared" si="6"/>
        <v>30793211026 02</v>
      </c>
      <c r="K67" s="5" t="s">
        <v>1176</v>
      </c>
      <c r="L67" s="167" t="str">
        <f t="shared" si="7"/>
        <v>30793211026 02B</v>
      </c>
      <c r="M67" s="5" t="str">
        <f t="shared" si="8"/>
        <v>Slovenský zväz jachtinguaBjachting - bežné transfery</v>
      </c>
      <c r="N67" s="3" t="str">
        <f t="shared" si="9"/>
        <v>30793211aB</v>
      </c>
    </row>
    <row r="68" spans="1:14" x14ac:dyDescent="0.2">
      <c r="A68" s="178" t="s">
        <v>892</v>
      </c>
      <c r="B68" s="204" t="str">
        <f>VLOOKUP(A68,Adr!A:B,2,FALSE)</f>
        <v>Slovenský zväz Judo</v>
      </c>
      <c r="C68" s="196" t="s">
        <v>1177</v>
      </c>
      <c r="D68" s="289">
        <v>129672</v>
      </c>
      <c r="E68" s="173">
        <v>0</v>
      </c>
      <c r="F68" s="166" t="s">
        <v>338</v>
      </c>
      <c r="G68" s="169" t="s">
        <v>319</v>
      </c>
      <c r="H68" s="169" t="s">
        <v>1058</v>
      </c>
      <c r="I68" s="192" t="str">
        <f t="shared" si="5"/>
        <v>17308518a</v>
      </c>
      <c r="J68" s="167" t="str">
        <f t="shared" si="6"/>
        <v>17308518026 02</v>
      </c>
      <c r="K68" s="5" t="s">
        <v>1178</v>
      </c>
      <c r="L68" s="167" t="str">
        <f t="shared" si="7"/>
        <v>17308518026 02B</v>
      </c>
      <c r="M68" s="5" t="str">
        <f t="shared" si="8"/>
        <v>Slovenský zväz JudoaBjudo - bežné transfery</v>
      </c>
      <c r="N68" s="3" t="str">
        <f t="shared" si="9"/>
        <v>17308518aB</v>
      </c>
    </row>
    <row r="69" spans="1:14" x14ac:dyDescent="0.2">
      <c r="A69" s="202" t="s">
        <v>899</v>
      </c>
      <c r="B69" s="204" t="str">
        <f>VLOOKUP(A69,Adr!A:B,2,FALSE)</f>
        <v>Slovenský Zväz Karate</v>
      </c>
      <c r="C69" s="196" t="s">
        <v>1179</v>
      </c>
      <c r="D69" s="291">
        <v>480058</v>
      </c>
      <c r="E69" s="230">
        <v>0</v>
      </c>
      <c r="F69" s="166" t="s">
        <v>338</v>
      </c>
      <c r="G69" s="169" t="s">
        <v>319</v>
      </c>
      <c r="H69" s="169" t="s">
        <v>1058</v>
      </c>
      <c r="I69" s="192" t="str">
        <f t="shared" si="5"/>
        <v>30811571a</v>
      </c>
      <c r="J69" s="167" t="str">
        <f t="shared" si="6"/>
        <v>30811571026 02</v>
      </c>
      <c r="K69" s="5" t="s">
        <v>1180</v>
      </c>
      <c r="L69" s="167" t="str">
        <f t="shared" si="7"/>
        <v>30811571026 02B</v>
      </c>
      <c r="M69" s="5" t="str">
        <f t="shared" si="8"/>
        <v>Slovenský Zväz KarateaBkarate - bežné transfery</v>
      </c>
      <c r="N69" s="3" t="str">
        <f t="shared" si="9"/>
        <v>30811571aB</v>
      </c>
    </row>
    <row r="70" spans="1:14" x14ac:dyDescent="0.2">
      <c r="A70" s="202" t="s">
        <v>899</v>
      </c>
      <c r="B70" s="204" t="str">
        <f>VLOOKUP(A70,Adr!A:B,2,FALSE)</f>
        <v>Slovenský Zväz Karate</v>
      </c>
      <c r="C70" s="196" t="s">
        <v>1497</v>
      </c>
      <c r="D70" s="291">
        <v>30000</v>
      </c>
      <c r="E70" s="173">
        <v>0</v>
      </c>
      <c r="F70" s="166" t="s">
        <v>338</v>
      </c>
      <c r="G70" s="169" t="s">
        <v>319</v>
      </c>
      <c r="H70" s="169" t="s">
        <v>1490</v>
      </c>
      <c r="I70" s="192" t="str">
        <f t="shared" si="5"/>
        <v>30811571a</v>
      </c>
      <c r="J70" s="167" t="str">
        <f t="shared" si="6"/>
        <v>30811571026 02</v>
      </c>
      <c r="K70" s="5" t="s">
        <v>1180</v>
      </c>
      <c r="L70" s="167" t="str">
        <f t="shared" si="7"/>
        <v>30811571026 02K</v>
      </c>
      <c r="M70" s="5" t="str">
        <f t="shared" si="8"/>
        <v>Slovenský Zväz KarateaKkarate - kapitálové transfery</v>
      </c>
      <c r="N70" s="3" t="str">
        <f t="shared" si="9"/>
        <v>30811571aK</v>
      </c>
    </row>
    <row r="71" spans="1:14" x14ac:dyDescent="0.2">
      <c r="A71" s="198" t="s">
        <v>906</v>
      </c>
      <c r="B71" s="204" t="str">
        <f>VLOOKUP(A71,Adr!A:B,2,FALSE)</f>
        <v>Slovenský zväz kickboxu</v>
      </c>
      <c r="C71" s="185" t="s">
        <v>1181</v>
      </c>
      <c r="D71" s="291">
        <v>77606</v>
      </c>
      <c r="E71" s="230">
        <v>0</v>
      </c>
      <c r="F71" s="166" t="s">
        <v>338</v>
      </c>
      <c r="G71" s="169" t="s">
        <v>319</v>
      </c>
      <c r="H71" s="169" t="s">
        <v>1058</v>
      </c>
      <c r="I71" s="192" t="str">
        <f t="shared" si="5"/>
        <v>31119247a</v>
      </c>
      <c r="J71" s="167" t="str">
        <f t="shared" si="6"/>
        <v>31119247026 02</v>
      </c>
      <c r="K71" s="5" t="s">
        <v>1182</v>
      </c>
      <c r="L71" s="167" t="str">
        <f t="shared" si="7"/>
        <v>31119247026 02B</v>
      </c>
      <c r="M71" s="5" t="str">
        <f t="shared" si="8"/>
        <v>Slovenský zväz kickboxuaBkickbox - bežné transfery</v>
      </c>
      <c r="N71" s="3" t="str">
        <f t="shared" si="9"/>
        <v>31119247aB</v>
      </c>
    </row>
    <row r="72" spans="1:14" x14ac:dyDescent="0.2">
      <c r="A72" s="166" t="s">
        <v>911</v>
      </c>
      <c r="B72" s="204" t="str">
        <f>VLOOKUP(A72,Adr!A:B,2,FALSE)</f>
        <v>Slovenský zväz ľadového hokeja</v>
      </c>
      <c r="C72" s="196" t="s">
        <v>1183</v>
      </c>
      <c r="D72" s="289">
        <v>5031908</v>
      </c>
      <c r="E72" s="173">
        <v>0</v>
      </c>
      <c r="F72" s="166" t="s">
        <v>338</v>
      </c>
      <c r="G72" s="169" t="s">
        <v>319</v>
      </c>
      <c r="H72" s="169" t="s">
        <v>1058</v>
      </c>
      <c r="I72" s="192" t="str">
        <f t="shared" si="5"/>
        <v>30845386a</v>
      </c>
      <c r="J72" s="167" t="str">
        <f t="shared" si="6"/>
        <v>30845386026 02</v>
      </c>
      <c r="K72" s="5" t="s">
        <v>1184</v>
      </c>
      <c r="L72" s="167" t="str">
        <f t="shared" si="7"/>
        <v>30845386026 02B</v>
      </c>
      <c r="M72" s="5" t="str">
        <f t="shared" si="8"/>
        <v>Slovenský zväz ľadového hokejaaBľadový hokej - bežné transfery</v>
      </c>
      <c r="N72" s="3" t="str">
        <f t="shared" si="9"/>
        <v>30845386aB</v>
      </c>
    </row>
    <row r="73" spans="1:14" x14ac:dyDescent="0.2">
      <c r="A73" s="166" t="s">
        <v>911</v>
      </c>
      <c r="B73" s="204" t="str">
        <f>VLOOKUP(A73,Adr!A:B,2,FALSE)</f>
        <v>Slovenský zväz ľadového hokeja</v>
      </c>
      <c r="C73" s="196" t="s">
        <v>1498</v>
      </c>
      <c r="D73" s="289">
        <v>100000</v>
      </c>
      <c r="E73" s="230">
        <v>0</v>
      </c>
      <c r="F73" s="166" t="s">
        <v>338</v>
      </c>
      <c r="G73" s="169" t="s">
        <v>319</v>
      </c>
      <c r="H73" s="169" t="s">
        <v>1490</v>
      </c>
      <c r="I73" s="192" t="str">
        <f t="shared" si="5"/>
        <v>30845386a</v>
      </c>
      <c r="J73" s="167" t="str">
        <f t="shared" si="6"/>
        <v>30845386026 02</v>
      </c>
      <c r="K73" s="5" t="s">
        <v>1184</v>
      </c>
      <c r="L73" s="167" t="str">
        <f t="shared" si="7"/>
        <v>30845386026 02K</v>
      </c>
      <c r="M73" s="5" t="str">
        <f t="shared" si="8"/>
        <v>Slovenský zväz ľadového hokejaaKľadový hokej - kapitálové transfery</v>
      </c>
      <c r="N73" s="3" t="str">
        <f t="shared" si="9"/>
        <v>30845386aK</v>
      </c>
    </row>
    <row r="74" spans="1:14" x14ac:dyDescent="0.2">
      <c r="A74" s="182" t="s">
        <v>919</v>
      </c>
      <c r="B74" s="204" t="str">
        <f>VLOOKUP(A74,Adr!A:B,2,FALSE)</f>
        <v>Slovenský zväz moderného päťboja</v>
      </c>
      <c r="C74" s="185" t="s">
        <v>1185</v>
      </c>
      <c r="D74" s="291">
        <v>55488</v>
      </c>
      <c r="E74" s="173">
        <v>0</v>
      </c>
      <c r="F74" s="166" t="s">
        <v>338</v>
      </c>
      <c r="G74" s="169" t="s">
        <v>319</v>
      </c>
      <c r="H74" s="169" t="s">
        <v>1058</v>
      </c>
      <c r="I74" s="192" t="str">
        <f t="shared" si="5"/>
        <v>30788714a</v>
      </c>
      <c r="J74" s="167" t="str">
        <f t="shared" si="6"/>
        <v>30788714026 02</v>
      </c>
      <c r="K74" s="5" t="s">
        <v>1186</v>
      </c>
      <c r="L74" s="167" t="str">
        <f t="shared" si="7"/>
        <v>30788714026 02B</v>
      </c>
      <c r="M74" s="5" t="str">
        <f t="shared" si="8"/>
        <v>Slovenský zväz moderného päťbojaaBmoderný päťboj - bežné transfery</v>
      </c>
      <c r="N74" s="3" t="str">
        <f t="shared" si="9"/>
        <v>30788714aB</v>
      </c>
    </row>
    <row r="75" spans="1:14" x14ac:dyDescent="0.2">
      <c r="A75" s="202" t="s">
        <v>926</v>
      </c>
      <c r="B75" s="204" t="str">
        <f>VLOOKUP(A75,Adr!A:B,2,FALSE)</f>
        <v>Slovenský zväz orientačných športov</v>
      </c>
      <c r="C75" s="185" t="s">
        <v>1187</v>
      </c>
      <c r="D75" s="289">
        <v>27202</v>
      </c>
      <c r="E75" s="230">
        <v>0</v>
      </c>
      <c r="F75" s="166" t="s">
        <v>338</v>
      </c>
      <c r="G75" s="169" t="s">
        <v>319</v>
      </c>
      <c r="H75" s="169" t="s">
        <v>1058</v>
      </c>
      <c r="I75" s="192" t="str">
        <f t="shared" si="5"/>
        <v>30806518a</v>
      </c>
      <c r="J75" s="167" t="str">
        <f t="shared" si="6"/>
        <v>30806518026 02</v>
      </c>
      <c r="K75" s="5" t="s">
        <v>1188</v>
      </c>
      <c r="L75" s="167" t="str">
        <f t="shared" si="7"/>
        <v>30806518026 02B</v>
      </c>
      <c r="M75" s="5" t="str">
        <f t="shared" si="8"/>
        <v>Slovenský zväz orientačných športovaBorientačné športy - bežné transfery</v>
      </c>
      <c r="N75" s="3" t="str">
        <f t="shared" si="9"/>
        <v>30806518aB</v>
      </c>
    </row>
    <row r="76" spans="1:14" x14ac:dyDescent="0.2">
      <c r="A76" s="182" t="s">
        <v>933</v>
      </c>
      <c r="B76" s="204" t="str">
        <f>VLOOKUP(A76,Adr!A:B,2,FALSE)</f>
        <v>Slovenský zväz pozemného hokeja</v>
      </c>
      <c r="C76" s="185" t="s">
        <v>1189</v>
      </c>
      <c r="D76" s="289">
        <v>66394</v>
      </c>
      <c r="E76" s="173">
        <v>0</v>
      </c>
      <c r="F76" s="166" t="s">
        <v>338</v>
      </c>
      <c r="G76" s="169" t="s">
        <v>319</v>
      </c>
      <c r="H76" s="169" t="s">
        <v>1058</v>
      </c>
      <c r="I76" s="192" t="str">
        <f t="shared" si="5"/>
        <v>31751075a</v>
      </c>
      <c r="J76" s="167" t="str">
        <f t="shared" si="6"/>
        <v>31751075026 02</v>
      </c>
      <c r="K76" s="5" t="s">
        <v>1190</v>
      </c>
      <c r="L76" s="167" t="str">
        <f t="shared" si="7"/>
        <v>31751075026 02B</v>
      </c>
      <c r="M76" s="5" t="str">
        <f t="shared" si="8"/>
        <v>Slovenský zväz pozemného hokejaaBpozemný hokej - bežné transfery</v>
      </c>
      <c r="N76" s="3" t="str">
        <f t="shared" si="9"/>
        <v>31751075aB</v>
      </c>
    </row>
    <row r="77" spans="1:14" x14ac:dyDescent="0.2">
      <c r="A77" s="182" t="s">
        <v>933</v>
      </c>
      <c r="B77" s="204" t="str">
        <f>VLOOKUP(A77,Adr!A:B,2,FALSE)</f>
        <v>Slovenský zväz pozemného hokeja</v>
      </c>
      <c r="C77" s="185" t="s">
        <v>1499</v>
      </c>
      <c r="D77" s="289">
        <v>10000</v>
      </c>
      <c r="E77" s="230">
        <v>0</v>
      </c>
      <c r="F77" s="166" t="s">
        <v>338</v>
      </c>
      <c r="G77" s="169" t="s">
        <v>319</v>
      </c>
      <c r="H77" s="169" t="s">
        <v>1490</v>
      </c>
      <c r="I77" s="192" t="str">
        <f t="shared" si="5"/>
        <v>31751075a</v>
      </c>
      <c r="J77" s="167" t="str">
        <f t="shared" si="6"/>
        <v>31751075026 02</v>
      </c>
      <c r="K77" s="5" t="s">
        <v>1190</v>
      </c>
      <c r="L77" s="167" t="str">
        <f t="shared" si="7"/>
        <v>31751075026 02K</v>
      </c>
      <c r="M77" s="5" t="str">
        <f t="shared" si="8"/>
        <v>Slovenský zväz pozemného hokejaaKpozemný hokej - kapitálové transfery</v>
      </c>
      <c r="N77" s="3" t="str">
        <f t="shared" si="9"/>
        <v>31751075aK</v>
      </c>
    </row>
    <row r="78" spans="1:14" x14ac:dyDescent="0.2">
      <c r="A78" s="202" t="s">
        <v>941</v>
      </c>
      <c r="B78" s="204" t="str">
        <f>VLOOKUP(A78,Adr!A:B,2,FALSE)</f>
        <v>Slovenský zväz psích záprahov</v>
      </c>
      <c r="C78" s="185" t="s">
        <v>1191</v>
      </c>
      <c r="D78" s="289">
        <v>19554</v>
      </c>
      <c r="E78" s="173">
        <v>0</v>
      </c>
      <c r="F78" s="166" t="s">
        <v>338</v>
      </c>
      <c r="G78" s="169" t="s">
        <v>319</v>
      </c>
      <c r="H78" s="169" t="s">
        <v>1058</v>
      </c>
      <c r="I78" s="192" t="str">
        <f t="shared" si="5"/>
        <v>37818058a</v>
      </c>
      <c r="J78" s="167" t="str">
        <f t="shared" si="6"/>
        <v>37818058026 02</v>
      </c>
      <c r="K78" s="5" t="s">
        <v>1192</v>
      </c>
      <c r="L78" s="167" t="str">
        <f t="shared" si="7"/>
        <v>37818058026 02B</v>
      </c>
      <c r="M78" s="5" t="str">
        <f t="shared" si="8"/>
        <v>Slovenský zväz psích záprahovaBpsie záprahy - bežné transfery</v>
      </c>
      <c r="N78" s="3" t="str">
        <f t="shared" si="9"/>
        <v>37818058aB</v>
      </c>
    </row>
    <row r="79" spans="1:14" x14ac:dyDescent="0.2">
      <c r="A79" s="202" t="s">
        <v>950</v>
      </c>
      <c r="B79" s="204" t="str">
        <f>VLOOKUP(A79,Adr!A:B,2,FALSE)</f>
        <v>Slovenský zväz rybolovnej techniky</v>
      </c>
      <c r="C79" s="185" t="s">
        <v>1193</v>
      </c>
      <c r="D79" s="289">
        <v>39020</v>
      </c>
      <c r="E79" s="230">
        <v>0</v>
      </c>
      <c r="F79" s="166" t="s">
        <v>338</v>
      </c>
      <c r="G79" s="169" t="s">
        <v>319</v>
      </c>
      <c r="H79" s="169" t="s">
        <v>1058</v>
      </c>
      <c r="I79" s="192" t="str">
        <f t="shared" si="5"/>
        <v>31871526a</v>
      </c>
      <c r="J79" s="167" t="str">
        <f t="shared" si="6"/>
        <v>31871526026 02</v>
      </c>
      <c r="K79" s="5" t="s">
        <v>1194</v>
      </c>
      <c r="L79" s="167" t="str">
        <f t="shared" si="7"/>
        <v>31871526026 02B</v>
      </c>
      <c r="M79" s="5" t="str">
        <f t="shared" si="8"/>
        <v>Slovenský zväz rybolovnej technikyaBrybolovná technika - bežné transfery</v>
      </c>
      <c r="N79" s="3" t="str">
        <f t="shared" si="9"/>
        <v>31871526aB</v>
      </c>
    </row>
    <row r="80" spans="1:14" x14ac:dyDescent="0.2">
      <c r="A80" s="166" t="s">
        <v>958</v>
      </c>
      <c r="B80" s="204" t="str">
        <f>VLOOKUP(A80,Adr!A:B,2,FALSE)</f>
        <v>Slovenský zväz sánkarov</v>
      </c>
      <c r="C80" s="185" t="s">
        <v>1195</v>
      </c>
      <c r="D80" s="289">
        <v>62812</v>
      </c>
      <c r="E80" s="173">
        <v>0</v>
      </c>
      <c r="F80" s="166" t="s">
        <v>338</v>
      </c>
      <c r="G80" s="169" t="s">
        <v>319</v>
      </c>
      <c r="H80" s="169" t="s">
        <v>1058</v>
      </c>
      <c r="I80" s="192" t="str">
        <f t="shared" si="5"/>
        <v>31989373a</v>
      </c>
      <c r="J80" s="167" t="str">
        <f t="shared" si="6"/>
        <v>31989373026 02</v>
      </c>
      <c r="K80" s="5" t="s">
        <v>1196</v>
      </c>
      <c r="L80" s="167" t="str">
        <f t="shared" si="7"/>
        <v>31989373026 02B</v>
      </c>
      <c r="M80" s="5" t="str">
        <f t="shared" si="8"/>
        <v>Slovenský zväz sánkarovaBsánkovanie - bežné transfery</v>
      </c>
      <c r="N80" s="3" t="str">
        <f t="shared" si="9"/>
        <v>31989373aB</v>
      </c>
    </row>
    <row r="81" spans="1:14" x14ac:dyDescent="0.2">
      <c r="A81" s="166" t="s">
        <v>958</v>
      </c>
      <c r="B81" s="204" t="str">
        <f>VLOOKUP(A81,Adr!A:B,2,FALSE)</f>
        <v>Slovenský zväz sánkarov</v>
      </c>
      <c r="C81" s="185" t="s">
        <v>1500</v>
      </c>
      <c r="D81" s="289">
        <v>3200</v>
      </c>
      <c r="E81" s="230">
        <v>0</v>
      </c>
      <c r="F81" s="166" t="s">
        <v>338</v>
      </c>
      <c r="G81" s="169" t="s">
        <v>319</v>
      </c>
      <c r="H81" s="169" t="s">
        <v>1490</v>
      </c>
      <c r="I81" s="192" t="str">
        <f t="shared" si="5"/>
        <v>31989373a</v>
      </c>
      <c r="J81" s="167" t="str">
        <f t="shared" si="6"/>
        <v>31989373026 02</v>
      </c>
      <c r="K81" s="5" t="s">
        <v>1196</v>
      </c>
      <c r="L81" s="167" t="str">
        <f t="shared" si="7"/>
        <v>31989373026 02K</v>
      </c>
      <c r="M81" s="5" t="str">
        <f t="shared" si="8"/>
        <v>Slovenský zväz sánkarovaKsánkovanie - kapitálové transfery</v>
      </c>
      <c r="N81" s="3" t="str">
        <f t="shared" si="9"/>
        <v>31989373aK</v>
      </c>
    </row>
    <row r="82" spans="1:14" x14ac:dyDescent="0.2">
      <c r="A82" s="166" t="s">
        <v>967</v>
      </c>
      <c r="B82" s="204" t="str">
        <f>VLOOKUP(A82,Adr!A:B,2,FALSE)</f>
        <v>Slovenský zväz športového ju-jitsu</v>
      </c>
      <c r="C82" s="185" t="s">
        <v>1197</v>
      </c>
      <c r="D82" s="289">
        <v>15790</v>
      </c>
      <c r="E82" s="173">
        <v>0</v>
      </c>
      <c r="F82" s="166" t="s">
        <v>338</v>
      </c>
      <c r="G82" s="169" t="s">
        <v>319</v>
      </c>
      <c r="H82" s="169" t="s">
        <v>1058</v>
      </c>
      <c r="I82" s="192" t="str">
        <f t="shared" si="5"/>
        <v>42219922a</v>
      </c>
      <c r="J82" s="167" t="str">
        <f t="shared" si="6"/>
        <v>42219922026 02</v>
      </c>
      <c r="K82" s="5" t="s">
        <v>1198</v>
      </c>
      <c r="L82" s="167" t="str">
        <f t="shared" si="7"/>
        <v>42219922026 02B</v>
      </c>
      <c r="M82" s="5" t="str">
        <f t="shared" si="8"/>
        <v>Slovenský zväz športového ju-jitsuaBju-jitsu - bežné transfery</v>
      </c>
      <c r="N82" s="3" t="str">
        <f t="shared" si="9"/>
        <v>42219922aB</v>
      </c>
    </row>
    <row r="83" spans="1:14" x14ac:dyDescent="0.2">
      <c r="A83" s="166" t="s">
        <v>976</v>
      </c>
      <c r="B83" s="204" t="str">
        <f>VLOOKUP(A83,Adr!A:B,2,FALSE)</f>
        <v>Slovenský zväz športového rybolovu</v>
      </c>
      <c r="C83" s="196" t="s">
        <v>1199</v>
      </c>
      <c r="D83" s="289">
        <v>72718</v>
      </c>
      <c r="E83" s="230">
        <v>0</v>
      </c>
      <c r="F83" s="166" t="s">
        <v>338</v>
      </c>
      <c r="G83" s="169" t="s">
        <v>319</v>
      </c>
      <c r="H83" s="169" t="s">
        <v>1058</v>
      </c>
      <c r="I83" s="192" t="str">
        <f t="shared" si="5"/>
        <v>51118831a</v>
      </c>
      <c r="J83" s="167" t="str">
        <f t="shared" si="6"/>
        <v>51118831026 02</v>
      </c>
      <c r="K83" s="5" t="s">
        <v>1200</v>
      </c>
      <c r="L83" s="167" t="str">
        <f t="shared" si="7"/>
        <v>51118831026 02B</v>
      </c>
      <c r="M83" s="5" t="str">
        <f t="shared" si="8"/>
        <v>Slovenský zväz športového rybolovuaBšportové rybárstvo - bežné transfery</v>
      </c>
      <c r="N83" s="3" t="str">
        <f t="shared" si="9"/>
        <v>51118831aB</v>
      </c>
    </row>
    <row r="84" spans="1:14" x14ac:dyDescent="0.2">
      <c r="A84" s="166" t="s">
        <v>984</v>
      </c>
      <c r="B84" s="204" t="str">
        <f>VLOOKUP(A84,Adr!A:B,2,FALSE)</f>
        <v>Slovenský zväz tanečných športov</v>
      </c>
      <c r="C84" s="196" t="s">
        <v>1201</v>
      </c>
      <c r="D84" s="289">
        <v>309566</v>
      </c>
      <c r="E84" s="173">
        <v>0</v>
      </c>
      <c r="F84" s="166" t="s">
        <v>338</v>
      </c>
      <c r="G84" s="169" t="s">
        <v>319</v>
      </c>
      <c r="H84" s="169" t="s">
        <v>1058</v>
      </c>
      <c r="I84" s="192" t="str">
        <f t="shared" si="5"/>
        <v>00684767a</v>
      </c>
      <c r="J84" s="167" t="str">
        <f t="shared" si="6"/>
        <v>00684767026 02</v>
      </c>
      <c r="K84" s="5" t="s">
        <v>1202</v>
      </c>
      <c r="L84" s="167" t="str">
        <f t="shared" si="7"/>
        <v>00684767026 02B</v>
      </c>
      <c r="M84" s="5" t="str">
        <f t="shared" si="8"/>
        <v>Slovenský zväz tanečných športovaBtanečný šport - bežné transfery</v>
      </c>
      <c r="N84" s="3" t="str">
        <f t="shared" si="9"/>
        <v>00684767aB</v>
      </c>
    </row>
    <row r="85" spans="1:14" x14ac:dyDescent="0.2">
      <c r="A85" s="166" t="s">
        <v>990</v>
      </c>
      <c r="B85" s="204" t="str">
        <f>VLOOKUP(A85,Adr!A:B,2,FALSE)</f>
        <v>Slovenský zväz vodného lyžovania a wakeboardingu</v>
      </c>
      <c r="C85" s="190" t="s">
        <v>1203</v>
      </c>
      <c r="D85" s="291">
        <v>30430</v>
      </c>
      <c r="E85" s="230">
        <v>0</v>
      </c>
      <c r="F85" s="166" t="s">
        <v>338</v>
      </c>
      <c r="G85" s="169" t="s">
        <v>319</v>
      </c>
      <c r="H85" s="169" t="s">
        <v>1058</v>
      </c>
      <c r="I85" s="192" t="str">
        <f t="shared" si="5"/>
        <v>30793203a</v>
      </c>
      <c r="J85" s="167" t="str">
        <f t="shared" si="6"/>
        <v>30793203026 02</v>
      </c>
      <c r="K85" s="5" t="s">
        <v>1204</v>
      </c>
      <c r="L85" s="167" t="str">
        <f t="shared" si="7"/>
        <v>30793203026 02B</v>
      </c>
      <c r="M85" s="5" t="str">
        <f t="shared" si="8"/>
        <v>Slovenský zväz vodného lyžovania a wakeboardinguaBvodné lyžovanie - bežné transfery</v>
      </c>
      <c r="N85" s="3" t="str">
        <f t="shared" si="9"/>
        <v>30793203aB</v>
      </c>
    </row>
    <row r="86" spans="1:14" x14ac:dyDescent="0.2">
      <c r="A86" s="182" t="s">
        <v>997</v>
      </c>
      <c r="B86" s="204" t="str">
        <f>VLOOKUP(A86,Adr!A:B,2,FALSE)</f>
        <v>Slovenský zväz vodného motorizmu</v>
      </c>
      <c r="C86" s="169" t="s">
        <v>1205</v>
      </c>
      <c r="D86" s="291">
        <v>15790</v>
      </c>
      <c r="E86" s="173">
        <v>0</v>
      </c>
      <c r="F86" s="166" t="s">
        <v>338</v>
      </c>
      <c r="G86" s="169" t="s">
        <v>319</v>
      </c>
      <c r="H86" s="169" t="s">
        <v>1058</v>
      </c>
      <c r="I86" s="192" t="str">
        <f t="shared" ref="I86:I94" si="10">A86&amp;F86</f>
        <v>00681768a</v>
      </c>
      <c r="J86" s="167" t="str">
        <f t="shared" ref="J86:J94" si="11">A86&amp;G86</f>
        <v>00681768026 02</v>
      </c>
      <c r="K86" s="5" t="s">
        <v>1206</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1005</v>
      </c>
      <c r="B87" s="204" t="str">
        <f>VLOOKUP(A87,Adr!A:B,2,FALSE)</f>
        <v>Slovenský zväz vzpierania</v>
      </c>
      <c r="C87" s="169" t="s">
        <v>1207</v>
      </c>
      <c r="D87" s="291">
        <v>170038</v>
      </c>
      <c r="E87" s="230">
        <v>0</v>
      </c>
      <c r="F87" s="166" t="s">
        <v>338</v>
      </c>
      <c r="G87" s="169" t="s">
        <v>319</v>
      </c>
      <c r="H87" s="169" t="s">
        <v>1058</v>
      </c>
      <c r="I87" s="192" t="str">
        <f t="shared" si="10"/>
        <v>31796079a</v>
      </c>
      <c r="J87" s="167" t="str">
        <f t="shared" si="11"/>
        <v>31796079026 02</v>
      </c>
      <c r="K87" s="5" t="s">
        <v>1208</v>
      </c>
      <c r="L87" s="167" t="str">
        <f t="shared" si="12"/>
        <v>31796079026 02B</v>
      </c>
      <c r="M87" s="5" t="str">
        <f t="shared" si="13"/>
        <v>Slovenský zväz vzpieraniaaBvzpieranie - bežné transfery</v>
      </c>
      <c r="N87" s="3" t="str">
        <f t="shared" si="14"/>
        <v>31796079aB</v>
      </c>
    </row>
    <row r="88" spans="1:14" x14ac:dyDescent="0.2">
      <c r="A88" s="202" t="s">
        <v>1005</v>
      </c>
      <c r="B88" s="204" t="str">
        <f>VLOOKUP(A88,Adr!A:B,2,FALSE)</f>
        <v>Slovenský zväz vzpierania</v>
      </c>
      <c r="C88" s="169" t="s">
        <v>1501</v>
      </c>
      <c r="D88" s="291">
        <v>60000</v>
      </c>
      <c r="E88" s="173">
        <v>0</v>
      </c>
      <c r="F88" s="166" t="s">
        <v>338</v>
      </c>
      <c r="G88" s="169" t="s">
        <v>319</v>
      </c>
      <c r="H88" s="169" t="s">
        <v>1490</v>
      </c>
      <c r="I88" s="192" t="str">
        <f t="shared" si="10"/>
        <v>31796079a</v>
      </c>
      <c r="J88" s="167" t="str">
        <f t="shared" si="11"/>
        <v>31796079026 02</v>
      </c>
      <c r="K88" s="5" t="s">
        <v>1208</v>
      </c>
      <c r="L88" s="167" t="str">
        <f t="shared" si="12"/>
        <v>31796079026 02K</v>
      </c>
      <c r="M88" s="5" t="str">
        <f t="shared" si="13"/>
        <v>Slovenský zväz vzpieraniaaKvzpieranie - kapitálové transfery</v>
      </c>
      <c r="N88" s="3" t="str">
        <f t="shared" si="14"/>
        <v>31796079aK</v>
      </c>
    </row>
    <row r="89" spans="1:14" x14ac:dyDescent="0.2">
      <c r="A89" s="198" t="s">
        <v>1011</v>
      </c>
      <c r="B89" s="204" t="str">
        <f>VLOOKUP(A89,Adr!A:B,2,FALSE)</f>
        <v>Teqballová federácia Slovensko</v>
      </c>
      <c r="C89" s="185" t="s">
        <v>1209</v>
      </c>
      <c r="D89" s="290">
        <v>23790</v>
      </c>
      <c r="E89" s="230">
        <v>0</v>
      </c>
      <c r="F89" s="166" t="s">
        <v>338</v>
      </c>
      <c r="G89" s="169" t="s">
        <v>319</v>
      </c>
      <c r="H89" s="169" t="s">
        <v>1058</v>
      </c>
      <c r="I89" s="192" t="str">
        <f t="shared" si="10"/>
        <v>53007344a</v>
      </c>
      <c r="J89" s="167" t="str">
        <f t="shared" si="11"/>
        <v>53007344026 02</v>
      </c>
      <c r="K89" s="5" t="s">
        <v>1210</v>
      </c>
      <c r="L89" s="167" t="str">
        <f t="shared" si="12"/>
        <v>53007344026 02B</v>
      </c>
      <c r="M89" s="5" t="str">
        <f t="shared" si="13"/>
        <v>Teqballová federácia SlovenskoaBteqball - bežné transfery</v>
      </c>
      <c r="N89" s="3" t="str">
        <f t="shared" si="14"/>
        <v>53007344aB</v>
      </c>
    </row>
    <row r="90" spans="1:14" x14ac:dyDescent="0.2">
      <c r="A90" s="198" t="s">
        <v>1011</v>
      </c>
      <c r="B90" s="204" t="str">
        <f>VLOOKUP(A90,Adr!A:B,2,FALSE)</f>
        <v>Teqballová federácia Slovensko</v>
      </c>
      <c r="C90" s="185" t="s">
        <v>1502</v>
      </c>
      <c r="D90" s="290">
        <v>8000</v>
      </c>
      <c r="E90" s="173">
        <v>0</v>
      </c>
      <c r="F90" s="166" t="s">
        <v>338</v>
      </c>
      <c r="G90" s="169" t="s">
        <v>319</v>
      </c>
      <c r="H90" s="169" t="s">
        <v>1490</v>
      </c>
      <c r="I90" s="192" t="str">
        <f t="shared" si="10"/>
        <v>53007344a</v>
      </c>
      <c r="J90" s="167" t="str">
        <f t="shared" si="11"/>
        <v>53007344026 02</v>
      </c>
      <c r="K90" s="5" t="s">
        <v>1210</v>
      </c>
      <c r="L90" s="167" t="str">
        <f t="shared" si="12"/>
        <v>53007344026 02K</v>
      </c>
      <c r="M90" s="5" t="str">
        <f t="shared" si="13"/>
        <v>Teqballová federácia SlovenskoaKteqball - kapitálové transfery</v>
      </c>
      <c r="N90" s="3" t="str">
        <f t="shared" si="14"/>
        <v>53007344aK</v>
      </c>
    </row>
    <row r="91" spans="1:14" x14ac:dyDescent="0.2">
      <c r="A91" s="198" t="s">
        <v>1019</v>
      </c>
      <c r="B91" s="204" t="str">
        <f>VLOOKUP(A91,Adr!A:B,2,FALSE)</f>
        <v>Združenie šípkarských organizácií</v>
      </c>
      <c r="C91" s="185" t="s">
        <v>1211</v>
      </c>
      <c r="D91" s="290">
        <v>38732</v>
      </c>
      <c r="E91" s="230">
        <v>0</v>
      </c>
      <c r="F91" s="166" t="s">
        <v>338</v>
      </c>
      <c r="G91" s="169" t="s">
        <v>319</v>
      </c>
      <c r="H91" s="169" t="s">
        <v>1058</v>
      </c>
      <c r="I91" s="192" t="str">
        <f t="shared" si="10"/>
        <v>35538015a</v>
      </c>
      <c r="J91" s="167" t="str">
        <f t="shared" si="11"/>
        <v>35538015026 02</v>
      </c>
      <c r="K91" s="5" t="s">
        <v>1212</v>
      </c>
      <c r="L91" s="167" t="str">
        <f t="shared" si="12"/>
        <v>35538015026 02B</v>
      </c>
      <c r="M91" s="5" t="str">
        <f t="shared" si="13"/>
        <v>Združenie šípkarských organizáciíaBšípky - bežné transfery</v>
      </c>
      <c r="N91" s="3" t="str">
        <f t="shared" si="14"/>
        <v>35538015aB</v>
      </c>
    </row>
    <row r="92" spans="1:14" x14ac:dyDescent="0.2">
      <c r="A92" s="202" t="s">
        <v>1026</v>
      </c>
      <c r="B92" s="204" t="str">
        <f>VLOOKUP(A92,Adr!A:B,2,FALSE)</f>
        <v>Zväz potápačov Slovenska</v>
      </c>
      <c r="C92" s="196" t="s">
        <v>1213</v>
      </c>
      <c r="D92" s="289">
        <v>48328</v>
      </c>
      <c r="E92" s="173">
        <v>0</v>
      </c>
      <c r="F92" s="166" t="s">
        <v>338</v>
      </c>
      <c r="G92" s="169" t="s">
        <v>319</v>
      </c>
      <c r="H92" s="169" t="s">
        <v>1058</v>
      </c>
      <c r="I92" s="192" t="str">
        <f t="shared" si="10"/>
        <v>00585319a</v>
      </c>
      <c r="J92" s="167" t="str">
        <f t="shared" si="11"/>
        <v>00585319026 02</v>
      </c>
      <c r="K92" s="5" t="s">
        <v>1214</v>
      </c>
      <c r="L92" s="167" t="str">
        <f t="shared" si="12"/>
        <v>00585319026 02B</v>
      </c>
      <c r="M92" s="5" t="str">
        <f t="shared" si="13"/>
        <v>Zväz potápačov SlovenskaaBpotápačské športy - bežné transfery</v>
      </c>
      <c r="N92" s="3" t="str">
        <f t="shared" si="14"/>
        <v>00585319aB</v>
      </c>
    </row>
    <row r="93" spans="1:14" x14ac:dyDescent="0.2">
      <c r="A93" s="198" t="s">
        <v>1033</v>
      </c>
      <c r="B93" s="204" t="str">
        <f>VLOOKUP(A93,Adr!A:B,2,FALSE)</f>
        <v>Zväz slovenského kolieskového korčuľovania</v>
      </c>
      <c r="C93" s="196" t="s">
        <v>1215</v>
      </c>
      <c r="D93" s="289">
        <v>108886</v>
      </c>
      <c r="E93" s="230">
        <v>0</v>
      </c>
      <c r="F93" s="166" t="s">
        <v>338</v>
      </c>
      <c r="G93" s="169" t="s">
        <v>319</v>
      </c>
      <c r="H93" s="169" t="s">
        <v>1058</v>
      </c>
      <c r="I93" s="192" t="str">
        <f t="shared" si="10"/>
        <v>42132690a</v>
      </c>
      <c r="J93" s="167" t="str">
        <f t="shared" si="11"/>
        <v>42132690026 02</v>
      </c>
      <c r="K93" s="5" t="s">
        <v>1216</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1040</v>
      </c>
      <c r="B94" s="204" t="str">
        <f>VLOOKUP(A94,Adr!A:B,2,FALSE)</f>
        <v>Zväz slovenského lyžovania</v>
      </c>
      <c r="C94" s="185" t="s">
        <v>1217</v>
      </c>
      <c r="D94" s="291">
        <v>841652</v>
      </c>
      <c r="E94" s="173">
        <v>0</v>
      </c>
      <c r="F94" s="166" t="s">
        <v>338</v>
      </c>
      <c r="G94" s="169" t="s">
        <v>319</v>
      </c>
      <c r="H94" s="169" t="s">
        <v>1058</v>
      </c>
      <c r="I94" s="192" t="str">
        <f t="shared" si="10"/>
        <v>50671669a</v>
      </c>
      <c r="J94" s="167" t="str">
        <f t="shared" si="11"/>
        <v>50671669026 02</v>
      </c>
      <c r="K94" s="5" t="s">
        <v>1218</v>
      </c>
      <c r="L94" s="167" t="str">
        <f t="shared" si="12"/>
        <v>50671669026 02B</v>
      </c>
      <c r="M94" s="5" t="str">
        <f t="shared" si="13"/>
        <v>Zväz slovenského lyžovaniaaBlyžovanie - bežné transfery</v>
      </c>
      <c r="N94" s="3" t="str">
        <f t="shared" si="14"/>
        <v>50671669aB</v>
      </c>
    </row>
    <row r="95" spans="1:14" x14ac:dyDescent="0.2">
      <c r="A95" s="166" t="s">
        <v>1040</v>
      </c>
      <c r="B95" s="204" t="str">
        <f>VLOOKUP(A95,Adr!A:B,2,FALSE)</f>
        <v>Zväz slovenského lyžovania</v>
      </c>
      <c r="C95" s="185" t="s">
        <v>1503</v>
      </c>
      <c r="D95" s="289">
        <v>100000</v>
      </c>
      <c r="E95" s="230">
        <v>0</v>
      </c>
      <c r="F95" s="166" t="s">
        <v>338</v>
      </c>
      <c r="G95" s="169" t="s">
        <v>319</v>
      </c>
      <c r="H95" s="169" t="s">
        <v>1490</v>
      </c>
      <c r="I95" s="192" t="str">
        <f t="shared" ref="I95" si="15">A95&amp;F95</f>
        <v>50671669a</v>
      </c>
      <c r="J95" s="167" t="str">
        <f t="shared" ref="J95" si="16">A95&amp;G95</f>
        <v>50671669026 02</v>
      </c>
      <c r="K95" s="5" t="s">
        <v>1218</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1054</v>
      </c>
      <c r="B1" s="2"/>
      <c r="C1" s="2" t="s">
        <v>335</v>
      </c>
      <c r="D1" s="2" t="s">
        <v>1219</v>
      </c>
      <c r="E1" s="2" t="s">
        <v>1220</v>
      </c>
      <c r="F1" s="2" t="s">
        <v>315</v>
      </c>
      <c r="G1" s="2" t="s">
        <v>1221</v>
      </c>
      <c r="H1" s="2"/>
      <c r="I1" s="2" t="s">
        <v>315</v>
      </c>
      <c r="J1" s="2" t="s">
        <v>1222</v>
      </c>
      <c r="K1" s="2"/>
      <c r="L1" s="2"/>
      <c r="M1" s="2"/>
      <c r="N1" s="2"/>
    </row>
    <row r="2" spans="1:14" x14ac:dyDescent="0.2">
      <c r="A2" t="s">
        <v>1223</v>
      </c>
      <c r="C2" t="s">
        <v>338</v>
      </c>
      <c r="D2" t="s">
        <v>1224</v>
      </c>
      <c r="E2">
        <v>1</v>
      </c>
      <c r="F2" t="s">
        <v>319</v>
      </c>
      <c r="G2" t="s">
        <v>1225</v>
      </c>
      <c r="I2" t="s">
        <v>317</v>
      </c>
      <c r="J2" t="s">
        <v>1226</v>
      </c>
    </row>
    <row r="3" spans="1:14" x14ac:dyDescent="0.2">
      <c r="A3" t="s">
        <v>1060</v>
      </c>
      <c r="C3" t="s">
        <v>340</v>
      </c>
      <c r="D3" t="s">
        <v>1227</v>
      </c>
      <c r="E3">
        <v>1</v>
      </c>
      <c r="F3" t="s">
        <v>319</v>
      </c>
      <c r="G3" t="s">
        <v>1225</v>
      </c>
      <c r="I3" t="s">
        <v>319</v>
      </c>
      <c r="J3" t="s">
        <v>320</v>
      </c>
    </row>
    <row r="4" spans="1:14" x14ac:dyDescent="0.2">
      <c r="A4" t="s">
        <v>1124</v>
      </c>
      <c r="C4" t="s">
        <v>342</v>
      </c>
      <c r="D4" t="s">
        <v>1228</v>
      </c>
      <c r="E4">
        <v>1</v>
      </c>
      <c r="F4" t="s">
        <v>319</v>
      </c>
      <c r="G4" t="s">
        <v>1225</v>
      </c>
      <c r="I4" t="s">
        <v>321</v>
      </c>
      <c r="J4" t="s">
        <v>322</v>
      </c>
    </row>
    <row r="5" spans="1:14" x14ac:dyDescent="0.2">
      <c r="A5" t="s">
        <v>1080</v>
      </c>
      <c r="C5" t="s">
        <v>344</v>
      </c>
      <c r="D5" t="s">
        <v>1229</v>
      </c>
      <c r="E5">
        <v>1</v>
      </c>
      <c r="F5" t="s">
        <v>319</v>
      </c>
      <c r="G5" t="s">
        <v>1225</v>
      </c>
      <c r="I5" t="s">
        <v>323</v>
      </c>
      <c r="J5" t="s">
        <v>324</v>
      </c>
    </row>
    <row r="6" spans="1:14" x14ac:dyDescent="0.2">
      <c r="A6" t="s">
        <v>1230</v>
      </c>
      <c r="C6" t="s">
        <v>346</v>
      </c>
      <c r="D6" t="s">
        <v>1231</v>
      </c>
      <c r="E6">
        <v>1</v>
      </c>
      <c r="F6" t="s">
        <v>319</v>
      </c>
      <c r="G6" t="s">
        <v>1225</v>
      </c>
      <c r="I6" t="s">
        <v>325</v>
      </c>
      <c r="J6" t="s">
        <v>1232</v>
      </c>
    </row>
    <row r="7" spans="1:14" x14ac:dyDescent="0.2">
      <c r="A7" t="s">
        <v>1233</v>
      </c>
      <c r="C7" t="s">
        <v>348</v>
      </c>
      <c r="D7" t="s">
        <v>1234</v>
      </c>
      <c r="E7">
        <v>2</v>
      </c>
      <c r="F7" t="s">
        <v>321</v>
      </c>
      <c r="G7" t="s">
        <v>1235</v>
      </c>
    </row>
    <row r="8" spans="1:14" x14ac:dyDescent="0.2">
      <c r="A8" t="s">
        <v>1088</v>
      </c>
      <c r="C8" t="s">
        <v>350</v>
      </c>
      <c r="D8" t="s">
        <v>1236</v>
      </c>
      <c r="E8">
        <v>3</v>
      </c>
      <c r="F8" t="s">
        <v>321</v>
      </c>
      <c r="G8" t="s">
        <v>1237</v>
      </c>
    </row>
    <row r="9" spans="1:14" x14ac:dyDescent="0.2">
      <c r="A9" t="s">
        <v>1238</v>
      </c>
      <c r="C9" t="s">
        <v>352</v>
      </c>
      <c r="D9" t="s">
        <v>1239</v>
      </c>
      <c r="E9">
        <v>3</v>
      </c>
      <c r="F9" t="s">
        <v>321</v>
      </c>
      <c r="G9" t="s">
        <v>1240</v>
      </c>
    </row>
    <row r="10" spans="1:14" x14ac:dyDescent="0.2">
      <c r="A10" t="s">
        <v>1162</v>
      </c>
      <c r="C10" t="s">
        <v>354</v>
      </c>
      <c r="D10" t="s">
        <v>1241</v>
      </c>
      <c r="E10">
        <v>4</v>
      </c>
      <c r="F10" t="s">
        <v>321</v>
      </c>
      <c r="G10" t="s">
        <v>1242</v>
      </c>
    </row>
    <row r="11" spans="1:14" x14ac:dyDescent="0.2">
      <c r="A11" t="s">
        <v>1164</v>
      </c>
      <c r="C11" t="s">
        <v>356</v>
      </c>
      <c r="D11" t="s">
        <v>1243</v>
      </c>
      <c r="E11">
        <v>4</v>
      </c>
      <c r="F11" t="s">
        <v>317</v>
      </c>
      <c r="G11" t="s">
        <v>1242</v>
      </c>
    </row>
    <row r="12" spans="1:14" x14ac:dyDescent="0.2">
      <c r="A12" t="s">
        <v>1126</v>
      </c>
      <c r="C12" t="s">
        <v>358</v>
      </c>
      <c r="D12" t="s">
        <v>1244</v>
      </c>
      <c r="E12">
        <v>4</v>
      </c>
      <c r="F12" t="s">
        <v>317</v>
      </c>
      <c r="G12" t="s">
        <v>1242</v>
      </c>
    </row>
    <row r="13" spans="1:14" x14ac:dyDescent="0.2">
      <c r="A13" t="s">
        <v>1166</v>
      </c>
      <c r="C13" t="s">
        <v>360</v>
      </c>
      <c r="D13" t="s">
        <v>1245</v>
      </c>
      <c r="E13">
        <v>4</v>
      </c>
      <c r="F13" t="s">
        <v>325</v>
      </c>
      <c r="G13" t="s">
        <v>1242</v>
      </c>
    </row>
    <row r="14" spans="1:14" x14ac:dyDescent="0.2">
      <c r="A14" t="s">
        <v>1062</v>
      </c>
      <c r="C14" t="s">
        <v>362</v>
      </c>
      <c r="D14" t="s">
        <v>1246</v>
      </c>
      <c r="E14">
        <v>4</v>
      </c>
      <c r="F14" t="s">
        <v>321</v>
      </c>
      <c r="G14" t="s">
        <v>1242</v>
      </c>
    </row>
    <row r="15" spans="1:14" x14ac:dyDescent="0.2">
      <c r="A15" t="s">
        <v>1064</v>
      </c>
      <c r="C15" t="s">
        <v>364</v>
      </c>
    </row>
    <row r="16" spans="1:14" x14ac:dyDescent="0.2">
      <c r="A16" t="s">
        <v>1128</v>
      </c>
      <c r="C16" t="s">
        <v>365</v>
      </c>
    </row>
    <row r="17" spans="1:3" x14ac:dyDescent="0.2">
      <c r="A17" t="s">
        <v>1090</v>
      </c>
      <c r="C17" t="s">
        <v>366</v>
      </c>
    </row>
    <row r="18" spans="1:3" x14ac:dyDescent="0.2">
      <c r="A18" t="s">
        <v>1130</v>
      </c>
      <c r="C18" t="s">
        <v>367</v>
      </c>
    </row>
    <row r="19" spans="1:3" x14ac:dyDescent="0.2">
      <c r="A19" t="s">
        <v>1132</v>
      </c>
      <c r="C19" t="s">
        <v>368</v>
      </c>
    </row>
    <row r="20" spans="1:3" x14ac:dyDescent="0.2">
      <c r="A20" t="s">
        <v>1168</v>
      </c>
      <c r="C20" t="s">
        <v>1247</v>
      </c>
    </row>
    <row r="21" spans="1:3" x14ac:dyDescent="0.2">
      <c r="A21" t="s">
        <v>1248</v>
      </c>
      <c r="C21" t="s">
        <v>1249</v>
      </c>
    </row>
    <row r="22" spans="1:3" x14ac:dyDescent="0.2">
      <c r="A22" t="s">
        <v>1250</v>
      </c>
      <c r="C22" t="s">
        <v>1251</v>
      </c>
    </row>
    <row r="23" spans="1:3" x14ac:dyDescent="0.2">
      <c r="A23" t="s">
        <v>1170</v>
      </c>
      <c r="C23" t="s">
        <v>1252</v>
      </c>
    </row>
    <row r="24" spans="1:3" x14ac:dyDescent="0.2">
      <c r="A24" t="s">
        <v>1253</v>
      </c>
      <c r="C24" t="s">
        <v>1254</v>
      </c>
    </row>
    <row r="25" spans="1:3" x14ac:dyDescent="0.2">
      <c r="A25" t="s">
        <v>1172</v>
      </c>
      <c r="C25" t="s">
        <v>1255</v>
      </c>
    </row>
    <row r="26" spans="1:3" x14ac:dyDescent="0.2">
      <c r="A26" t="s">
        <v>1134</v>
      </c>
      <c r="C26" t="s">
        <v>1256</v>
      </c>
    </row>
    <row r="27" spans="1:3" x14ac:dyDescent="0.2">
      <c r="A27" t="s">
        <v>1076</v>
      </c>
      <c r="C27" t="s">
        <v>1257</v>
      </c>
    </row>
    <row r="28" spans="1:3" x14ac:dyDescent="0.2">
      <c r="A28" t="s">
        <v>1094</v>
      </c>
    </row>
    <row r="29" spans="1:3" x14ac:dyDescent="0.2">
      <c r="A29" t="s">
        <v>1096</v>
      </c>
    </row>
    <row r="30" spans="1:3" x14ac:dyDescent="0.2">
      <c r="A30" t="s">
        <v>1174</v>
      </c>
    </row>
    <row r="31" spans="1:3" x14ac:dyDescent="0.2">
      <c r="A31" t="s">
        <v>1136</v>
      </c>
    </row>
    <row r="32" spans="1:3" x14ac:dyDescent="0.2">
      <c r="A32" t="s">
        <v>1176</v>
      </c>
    </row>
    <row r="33" spans="1:1" x14ac:dyDescent="0.2">
      <c r="A33" t="s">
        <v>1100</v>
      </c>
    </row>
    <row r="34" spans="1:1" x14ac:dyDescent="0.2">
      <c r="A34" t="s">
        <v>1178</v>
      </c>
    </row>
    <row r="35" spans="1:1" x14ac:dyDescent="0.2">
      <c r="A35" t="s">
        <v>1198</v>
      </c>
    </row>
    <row r="36" spans="1:1" x14ac:dyDescent="0.2">
      <c r="A36" t="s">
        <v>1102</v>
      </c>
    </row>
    <row r="37" spans="1:1" x14ac:dyDescent="0.2">
      <c r="A37" t="s">
        <v>1180</v>
      </c>
    </row>
    <row r="38" spans="1:1" x14ac:dyDescent="0.2">
      <c r="A38" t="s">
        <v>1258</v>
      </c>
    </row>
    <row r="39" spans="1:1" x14ac:dyDescent="0.2">
      <c r="A39" t="s">
        <v>1182</v>
      </c>
    </row>
    <row r="40" spans="1:1" x14ac:dyDescent="0.2">
      <c r="A40" t="s">
        <v>1216</v>
      </c>
    </row>
    <row r="41" spans="1:1" x14ac:dyDescent="0.2">
      <c r="A41" t="s">
        <v>1078</v>
      </c>
    </row>
    <row r="42" spans="1:1" x14ac:dyDescent="0.2">
      <c r="A42" t="s">
        <v>1140</v>
      </c>
    </row>
    <row r="43" spans="1:1" x14ac:dyDescent="0.2">
      <c r="A43" t="s">
        <v>1259</v>
      </c>
    </row>
    <row r="44" spans="1:1" x14ac:dyDescent="0.2">
      <c r="A44" t="s">
        <v>1260</v>
      </c>
    </row>
    <row r="45" spans="1:1" x14ac:dyDescent="0.2">
      <c r="A45" t="s">
        <v>1261</v>
      </c>
    </row>
    <row r="46" spans="1:1" x14ac:dyDescent="0.2">
      <c r="A46" t="s">
        <v>1184</v>
      </c>
    </row>
    <row r="47" spans="1:1" x14ac:dyDescent="0.2">
      <c r="A47" t="s">
        <v>1104</v>
      </c>
    </row>
    <row r="48" spans="1:1" x14ac:dyDescent="0.2">
      <c r="A48" t="s">
        <v>1144</v>
      </c>
    </row>
    <row r="49" spans="1:1" x14ac:dyDescent="0.2">
      <c r="A49" t="s">
        <v>1142</v>
      </c>
    </row>
    <row r="50" spans="1:1" x14ac:dyDescent="0.2">
      <c r="A50" t="s">
        <v>1218</v>
      </c>
    </row>
    <row r="51" spans="1:1" x14ac:dyDescent="0.2">
      <c r="A51" t="s">
        <v>1186</v>
      </c>
    </row>
    <row r="52" spans="1:1" x14ac:dyDescent="0.2">
      <c r="A52" t="s">
        <v>1106</v>
      </c>
    </row>
    <row r="53" spans="1:1" x14ac:dyDescent="0.2">
      <c r="A53" t="s">
        <v>1262</v>
      </c>
    </row>
    <row r="54" spans="1:1" x14ac:dyDescent="0.2">
      <c r="A54" t="s">
        <v>1188</v>
      </c>
    </row>
    <row r="55" spans="1:1" x14ac:dyDescent="0.2">
      <c r="A55" t="s">
        <v>1263</v>
      </c>
    </row>
    <row r="56" spans="1:1" x14ac:dyDescent="0.2">
      <c r="A56" t="s">
        <v>1110</v>
      </c>
    </row>
    <row r="57" spans="1:1" x14ac:dyDescent="0.2">
      <c r="A57" t="s">
        <v>1264</v>
      </c>
    </row>
    <row r="58" spans="1:1" x14ac:dyDescent="0.2">
      <c r="A58" t="s">
        <v>1214</v>
      </c>
    </row>
    <row r="59" spans="1:1" x14ac:dyDescent="0.2">
      <c r="A59" t="s">
        <v>1265</v>
      </c>
    </row>
    <row r="60" spans="1:1" x14ac:dyDescent="0.2">
      <c r="A60" t="s">
        <v>1190</v>
      </c>
    </row>
    <row r="61" spans="1:1" x14ac:dyDescent="0.2">
      <c r="A61" t="s">
        <v>1266</v>
      </c>
    </row>
    <row r="62" spans="1:1" x14ac:dyDescent="0.2">
      <c r="A62" t="s">
        <v>1192</v>
      </c>
    </row>
    <row r="63" spans="1:1" x14ac:dyDescent="0.2">
      <c r="A63" t="s">
        <v>1267</v>
      </c>
    </row>
    <row r="64" spans="1:1" x14ac:dyDescent="0.2">
      <c r="A64" t="s">
        <v>1112</v>
      </c>
    </row>
    <row r="65" spans="1:1" x14ac:dyDescent="0.2">
      <c r="A65" t="s">
        <v>1194</v>
      </c>
    </row>
    <row r="66" spans="1:1" x14ac:dyDescent="0.2">
      <c r="A66" t="s">
        <v>1146</v>
      </c>
    </row>
    <row r="67" spans="1:1" x14ac:dyDescent="0.2">
      <c r="A67" t="s">
        <v>1268</v>
      </c>
    </row>
    <row r="68" spans="1:1" x14ac:dyDescent="0.2">
      <c r="A68" t="s">
        <v>1196</v>
      </c>
    </row>
    <row r="69" spans="1:1" x14ac:dyDescent="0.2">
      <c r="A69" t="s">
        <v>1269</v>
      </c>
    </row>
    <row r="70" spans="1:1" x14ac:dyDescent="0.2">
      <c r="A70" t="s">
        <v>1270</v>
      </c>
    </row>
    <row r="71" spans="1:1" x14ac:dyDescent="0.2">
      <c r="A71" t="s">
        <v>1072</v>
      </c>
    </row>
    <row r="72" spans="1:1" x14ac:dyDescent="0.2">
      <c r="A72" t="s">
        <v>1114</v>
      </c>
    </row>
    <row r="73" spans="1:1" x14ac:dyDescent="0.2">
      <c r="A73" t="s">
        <v>1271</v>
      </c>
    </row>
    <row r="74" spans="1:1" x14ac:dyDescent="0.2">
      <c r="A74" t="s">
        <v>1116</v>
      </c>
    </row>
    <row r="75" spans="1:1" x14ac:dyDescent="0.2">
      <c r="A75" t="s">
        <v>1118</v>
      </c>
    </row>
    <row r="76" spans="1:1" x14ac:dyDescent="0.2">
      <c r="A76" t="s">
        <v>1148</v>
      </c>
    </row>
    <row r="77" spans="1:1" x14ac:dyDescent="0.2">
      <c r="A77" t="s">
        <v>1150</v>
      </c>
    </row>
    <row r="78" spans="1:1" x14ac:dyDescent="0.2">
      <c r="A78" t="s">
        <v>1272</v>
      </c>
    </row>
    <row r="79" spans="1:1" x14ac:dyDescent="0.2">
      <c r="A79" t="s">
        <v>1273</v>
      </c>
    </row>
    <row r="80" spans="1:1" x14ac:dyDescent="0.2">
      <c r="A80" t="s">
        <v>1152</v>
      </c>
    </row>
    <row r="81" spans="1:1" x14ac:dyDescent="0.2">
      <c r="A81" t="s">
        <v>1154</v>
      </c>
    </row>
    <row r="82" spans="1:1" x14ac:dyDescent="0.2">
      <c r="A82" t="s">
        <v>1212</v>
      </c>
    </row>
    <row r="83" spans="1:1" x14ac:dyDescent="0.2">
      <c r="A83" t="s">
        <v>1274</v>
      </c>
    </row>
    <row r="84" spans="1:1" x14ac:dyDescent="0.2">
      <c r="A84" t="s">
        <v>1200</v>
      </c>
    </row>
    <row r="85" spans="1:1" x14ac:dyDescent="0.2">
      <c r="A85" t="s">
        <v>1074</v>
      </c>
    </row>
    <row r="86" spans="1:1" x14ac:dyDescent="0.2">
      <c r="A86" t="s">
        <v>1084</v>
      </c>
    </row>
    <row r="87" spans="1:1" x14ac:dyDescent="0.2">
      <c r="A87" t="s">
        <v>1202</v>
      </c>
    </row>
    <row r="88" spans="1:1" x14ac:dyDescent="0.2">
      <c r="A88" t="s">
        <v>1156</v>
      </c>
    </row>
    <row r="89" spans="1:1" x14ac:dyDescent="0.2">
      <c r="A89" t="s">
        <v>1108</v>
      </c>
    </row>
    <row r="90" spans="1:1" x14ac:dyDescent="0.2">
      <c r="A90" t="s">
        <v>1120</v>
      </c>
    </row>
    <row r="91" spans="1:1" x14ac:dyDescent="0.2">
      <c r="A91" t="s">
        <v>1158</v>
      </c>
    </row>
    <row r="92" spans="1:1" x14ac:dyDescent="0.2">
      <c r="A92" t="s">
        <v>1204</v>
      </c>
    </row>
    <row r="93" spans="1:1" x14ac:dyDescent="0.2">
      <c r="A93" t="s">
        <v>1275</v>
      </c>
    </row>
    <row r="94" spans="1:1" x14ac:dyDescent="0.2">
      <c r="A94" t="s">
        <v>1206</v>
      </c>
    </row>
    <row r="95" spans="1:1" x14ac:dyDescent="0.2">
      <c r="A95" t="s">
        <v>1122</v>
      </c>
    </row>
    <row r="96" spans="1:1" x14ac:dyDescent="0.2">
      <c r="A96" t="s">
        <v>1208</v>
      </c>
    </row>
    <row r="97" spans="1:1" x14ac:dyDescent="0.2">
      <c r="A97" t="s">
        <v>1066</v>
      </c>
    </row>
    <row r="98" spans="1:1" x14ac:dyDescent="0.2">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0"/>
  <dimension ref="A1:P30"/>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69" t="str">
        <f>Spolu!C3&amp;", "&amp;Spolu!C6</f>
        <v>Slovenská motocyklová federácia, Športovcov 340, Považská Bystrica, 017 01</v>
      </c>
      <c r="B1" s="369"/>
      <c r="C1" s="369"/>
      <c r="N1" s="137" t="str">
        <f>O1&amp;" - "&amp;P1</f>
        <v>a - príspevok uznaným športom</v>
      </c>
      <c r="O1" s="137" t="s">
        <v>338</v>
      </c>
      <c r="P1" s="137" t="s">
        <v>339</v>
      </c>
    </row>
    <row r="2" spans="1:16" x14ac:dyDescent="0.2">
      <c r="N2" s="137" t="str">
        <f t="shared" ref="N2:N18" si="0">O2&amp;" - "&amp;P2</f>
        <v>b - príspevok Slovenskému olympijskému a športovému výboru</v>
      </c>
      <c r="O2" s="137" t="s">
        <v>340</v>
      </c>
      <c r="P2" s="137" t="s">
        <v>341</v>
      </c>
    </row>
    <row r="3" spans="1:16" x14ac:dyDescent="0.2">
      <c r="E3" s="370" t="s">
        <v>1276</v>
      </c>
      <c r="F3" s="371"/>
      <c r="N3" s="137" t="str">
        <f t="shared" si="0"/>
        <v>c - príspevok Slovenskému paralympijskému výboru</v>
      </c>
      <c r="O3" s="137" t="s">
        <v>342</v>
      </c>
      <c r="P3" s="137" t="s">
        <v>343</v>
      </c>
    </row>
    <row r="4" spans="1:16" ht="45.75" customHeight="1" x14ac:dyDescent="0.2">
      <c r="E4" s="371"/>
      <c r="F4" s="371"/>
      <c r="N4" s="137" t="str">
        <f t="shared" si="0"/>
        <v>d - príspevok športovcom top tímu</v>
      </c>
      <c r="O4" s="137" t="s">
        <v>344</v>
      </c>
      <c r="P4" s="137" t="s">
        <v>345</v>
      </c>
    </row>
    <row r="5" spans="1:16" ht="30.75" customHeight="1" x14ac:dyDescent="0.2">
      <c r="C5" s="138" t="s">
        <v>1277</v>
      </c>
      <c r="N5" s="137" t="str">
        <f t="shared" si="0"/>
        <v>e - rozvoj športov, ktoré nie sú uznanými podľa zákona č. 440/2015 Z. z.</v>
      </c>
      <c r="O5" s="137" t="s">
        <v>346</v>
      </c>
      <c r="P5" s="137" t="s">
        <v>351</v>
      </c>
    </row>
    <row r="6" spans="1:16" ht="30" x14ac:dyDescent="0.2">
      <c r="C6" s="138" t="s">
        <v>1278</v>
      </c>
      <c r="E6" s="140" t="s">
        <v>1279</v>
      </c>
      <c r="F6" s="149"/>
      <c r="N6" s="137" t="str">
        <f t="shared" si="0"/>
        <v>f - organizovanie významných a tradičných športových podujatí na území SR v roku 2020</v>
      </c>
      <c r="O6" s="137" t="s">
        <v>348</v>
      </c>
      <c r="P6" s="137" t="s">
        <v>1280</v>
      </c>
    </row>
    <row r="7" spans="1:16" x14ac:dyDescent="0.2">
      <c r="C7" s="138" t="s">
        <v>1281</v>
      </c>
      <c r="E7" s="140" t="s">
        <v>1282</v>
      </c>
      <c r="F7" s="150"/>
      <c r="N7" s="137" t="str">
        <f t="shared" si="0"/>
        <v>g - projekty školského, univerzitného športu a športu pre všetkých</v>
      </c>
      <c r="O7" s="137" t="s">
        <v>350</v>
      </c>
      <c r="P7" s="137" t="s">
        <v>1283</v>
      </c>
    </row>
    <row r="8" spans="1:16" x14ac:dyDescent="0.2">
      <c r="C8" s="138" t="s">
        <v>1284</v>
      </c>
      <c r="E8" s="140" t="s">
        <v>1285</v>
      </c>
      <c r="F8" s="151"/>
      <c r="N8" s="137" t="str">
        <f t="shared" si="0"/>
        <v>h - podpora a rozvoj turistických a cykloturistických trás</v>
      </c>
      <c r="O8" s="137" t="s">
        <v>352</v>
      </c>
      <c r="P8" s="137" t="s">
        <v>353</v>
      </c>
    </row>
    <row r="9" spans="1:16" x14ac:dyDescent="0.2">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2">
      <c r="N10" s="137" t="str">
        <f t="shared" si="0"/>
        <v>j - projekty pre popularizáciu pohybových aktivít detí, mládeže a seniorov</v>
      </c>
      <c r="O10" s="137" t="s">
        <v>356</v>
      </c>
      <c r="P10" s="137" t="s">
        <v>1288</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72" t="s">
        <v>1289</v>
      </c>
      <c r="B12" s="372"/>
      <c r="C12" s="372"/>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1290</v>
      </c>
    </row>
    <row r="14" spans="1:16" ht="45" customHeight="1" x14ac:dyDescent="0.2">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364</v>
      </c>
      <c r="P14" s="137" t="s">
        <v>1291</v>
      </c>
    </row>
    <row r="15" spans="1:16" ht="32.1" customHeight="1" thickBot="1" x14ac:dyDescent="0.25">
      <c r="A15" s="139" t="s">
        <v>1292</v>
      </c>
      <c r="B15" s="374" t="s">
        <v>1293</v>
      </c>
      <c r="C15" s="375"/>
      <c r="N15" s="137" t="str">
        <f t="shared" si="0"/>
        <v>o - účasť na významnej súťaži podľa § 3 písm. h) druhého až štvrtého bodu Zákona o športe vrátane prípravy na túto súťaž</v>
      </c>
      <c r="O15" s="137" t="s">
        <v>365</v>
      </c>
      <c r="P15" s="137" t="s">
        <v>1294</v>
      </c>
    </row>
    <row r="16" spans="1:16" x14ac:dyDescent="0.2">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2">
      <c r="A17" s="139" t="s">
        <v>1298</v>
      </c>
      <c r="B17" s="254" t="s">
        <v>1299</v>
      </c>
      <c r="C17" s="194"/>
      <c r="E17" s="147"/>
      <c r="F17" s="284"/>
      <c r="N17" s="137" t="str">
        <f t="shared" si="0"/>
        <v xml:space="preserve">q - </v>
      </c>
      <c r="O17" s="137" t="s">
        <v>367</v>
      </c>
    </row>
    <row r="18" spans="1:16" x14ac:dyDescent="0.2">
      <c r="B18" s="193" t="s">
        <v>1300</v>
      </c>
      <c r="C18" s="142" t="str">
        <f>Spolu!C4</f>
        <v>30813883</v>
      </c>
      <c r="E18" s="147" t="s">
        <v>1301</v>
      </c>
      <c r="F18" s="284">
        <v>421947749446</v>
      </c>
      <c r="N18" s="137" t="str">
        <f t="shared" si="0"/>
        <v xml:space="preserve">r - </v>
      </c>
      <c r="O18" s="137" t="s">
        <v>368</v>
      </c>
    </row>
    <row r="19" spans="1:16" x14ac:dyDescent="0.2">
      <c r="E19" s="147" t="s">
        <v>1302</v>
      </c>
      <c r="F19" s="284">
        <v>421947749756</v>
      </c>
    </row>
    <row r="20" spans="1:16" ht="15.75" thickBot="1" x14ac:dyDescent="0.25">
      <c r="A20" s="139" t="s">
        <v>396</v>
      </c>
      <c r="B20" s="143">
        <f>F6</f>
        <v>0</v>
      </c>
      <c r="E20" s="208"/>
      <c r="F20" s="285"/>
    </row>
    <row r="21" spans="1:16" ht="189" customHeight="1" x14ac:dyDescent="0.2">
      <c r="B21" s="211"/>
      <c r="C21" s="144"/>
    </row>
    <row r="22" spans="1:16" ht="39.75" customHeight="1" x14ac:dyDescent="0.2">
      <c r="B22" s="368" t="s">
        <v>1303</v>
      </c>
      <c r="C22" s="368"/>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1304</v>
      </c>
    </row>
    <row r="29" spans="1:16" x14ac:dyDescent="0.2">
      <c r="N29" s="137" t="s">
        <v>1305</v>
      </c>
    </row>
    <row r="30" spans="1:16" x14ac:dyDescent="0.2">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C1FF37-FAEA-430F-81A0-5BEA0F7AA300}">
  <ds:schemaRefs>
    <ds:schemaRef ds:uri="http://schemas.microsoft.com/office/2006/metadata/properties"/>
    <ds:schemaRef ds:uri="1761cb37-c33f-42c7-9eeb-6f00cca254d3"/>
    <ds:schemaRef ds:uri="http://www.w3.org/XML/1998/namespace"/>
    <ds:schemaRef ds:uri="http://purl.org/dc/terms/"/>
    <ds:schemaRef ds:uri="6bdf28ae-65c4-4f6e-bc50-9bbd2c60ae30"/>
    <ds:schemaRef ds:uri="http://purl.org/dc/dcmitype/"/>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Admin</cp:lastModifiedBy>
  <cp:revision/>
  <cp:lastPrinted>2025-01-23T13:30:36Z</cp:lastPrinted>
  <dcterms:created xsi:type="dcterms:W3CDTF">2017-02-20T06:20:12Z</dcterms:created>
  <dcterms:modified xsi:type="dcterms:W3CDTF">2025-09-24T10:07:26Z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