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17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K82" i="4" s="1"/>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L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C14" i="6"/>
  <c r="L121" i="9"/>
  <c r="M121" i="9" s="1"/>
  <c r="E121" i="9"/>
  <c r="K16" i="4"/>
  <c r="J16" i="4" s="1"/>
  <c r="M17" i="4"/>
  <c r="K46" i="4"/>
  <c r="M47" i="4"/>
  <c r="L85" i="9"/>
  <c r="C85" i="9"/>
  <c r="K78" i="4"/>
  <c r="K22" i="4"/>
  <c r="J22" i="4" s="1"/>
  <c r="C63" i="9"/>
  <c r="L63" i="9"/>
  <c r="C13" i="6"/>
  <c r="C10" i="6"/>
  <c r="K40" i="9"/>
  <c r="L41" i="9"/>
  <c r="L43" i="9"/>
  <c r="L46" i="9" s="1"/>
  <c r="K45" i="9"/>
  <c r="B43" i="9" s="1"/>
  <c r="M13" i="4"/>
  <c r="C11" i="6"/>
  <c r="C65" i="9" l="1"/>
  <c r="K48" i="4"/>
  <c r="M75" i="4"/>
  <c r="L95" i="9"/>
  <c r="M95" i="9" s="1"/>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J68" i="9" s="1"/>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D66"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<sst xmlns="http://schemas.openxmlformats.org/spreadsheetml/2006/main" count="4112" uniqueCount="1900">
  <si>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</si>
  <si>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</si>
  <si>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</si>
  <si>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</si>
  <si>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</si>
  <si>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</si>
  <si>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</si>
  <si>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</si>
  <si>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</si>
  <si>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</si>
  <si>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</si>
  <si>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</si>
  <si>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</si>
  <si>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</si>
  <si>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</si>
  <si>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</si>
  <si>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</si>
  <si>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</si>
  <si>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</si>
  <si>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</si>
  <si>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</si>
  <si>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</si>
  <si>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</si>
  <si>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</si>
  <si>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</si>
  <si>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</si>
  <si>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</si>
  <si>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</si>
  <si>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</si>
  <si>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</si>
  <si>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</si>
  <si>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</si>
  <si>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</si>
  <si>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</si>
  <si>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</si>
  <si>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</si>
  <si>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</si>
  <si>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</si>
  <si>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</si>
  <si>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</si>
  <si>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</si>
  <si>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</si>
  <si>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</si>
  <si>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</si>
  <si>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</si>
  <si>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</si>
  <si>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</si>
  <si>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</si>
  <si>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</si>
  <si>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</si>
  <si>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</si>
  <si>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</si>
  <si>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</si>
  <si>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</si>
  <si>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</si>
  <si>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</si>
  <si>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</si>
  <si>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</si>
  <si>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</si>
  <si>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</si>
  <si>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</si>
  <si>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</si>
  <si>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</si>
  <si>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</si>
  <si>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</si>
  <si>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</si>
  <si>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</si>
  <si>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</si>
  <si>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</si>
  <si>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</si>
  <si>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</si>
  <si>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</si>
  <si>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</si>
  <si>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</si>
  <si>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</si>
  <si>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</si>
  <si>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</si>
  <si>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</si>
  <si>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</si>
  <si>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</si>
  <si>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</si>
  <si>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</si>
  <si>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</si>
  <si>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</si>
  <si>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</si>
  <si>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</si>
  <si>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</si>
  <si>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</si>
  <si>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</si>
  <si>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</si>
  <si>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</si>
  <si>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</si>
  <si>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</si>
  <si>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</si>
  <si>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</si>
  <si>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</si>
  <si>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</si>
  <si>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</si>
  <si>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</si>
  <si>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</si>
  <si>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</si>
  <si>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</si>
  <si>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</si>
  <si>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</si>
  <si>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</si>
  <si>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</si>
  <si>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</si>
  <si>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</si>
  <si>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</si>
  <si>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</si>
  <si>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</si>
  <si>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</si>
  <si>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</si>
  <si>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</si>
  <si>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</si>
  <si>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</si>
  <si>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</si>
  <si>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</si>
  <si>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</si>
  <si>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</si>
  <si>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</si>
  <si>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</si>
  <si>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</si>
  <si>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</si>
  <si>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</si>
  <si>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</si>
  <si>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</si>
  <si>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</si>
  <si>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</si>
  <si>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</si>
  <si>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</si>
  <si>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</si>
  <si>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</si>
  <si>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</si>
  <si>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</si>
  <si>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</si>
  <si>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</si>
  <si>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</si>
  <si>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</si>
  <si>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</si>
  <si>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</si>
  <si>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</si>
  <si>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</si>
  <si>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</si>
  <si>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</si>
  <si>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</si>
  <si>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</si>
  <si>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</si>
  <si>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</si>
  <si>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</si>
  <si>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</si>
  <si>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</si>
  <si>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</si>
  <si>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</si>
  <si>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</si>
  <si>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</si>
  <si>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</si>
  <si>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</si>
  <si>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</si>
  <si>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</si>
  <si>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</si>
  <si>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</si>
  <si>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</si>
  <si>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</si>
  <si>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</si>
  <si>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</si>
  <si>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</si>
  <si>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</si>
  <si>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</si>
  <si>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</si>
  <si>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</si>
  <si>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</si>
  <si>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</si>
  <si>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</si>
  <si>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</si>
  <si>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</si>
  <si>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</si>
  <si>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</si>
  <si>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</si>
  <si>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</si>
  <si>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</si>
  <si>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</si>
  <si>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</si>
  <si>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</si>
  <si>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</si>
  <si>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</si>
  <si>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</si>
  <si>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</si>
  <si>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</si>
  <si>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</si>
  <si>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</si>
  <si>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</si>
  <si>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</si>
  <si>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</si>
  <si>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</si>
  <si>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</si>
  <si>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</si>
  <si>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</si>
  <si>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</si>
  <si>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</si>
  <si>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</si>
  <si>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</si>
  <si>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</si>
  <si>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</si>
  <si>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</si>
  <si>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</si>
  <si>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</si>
  <si>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</si>
  <si>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</si>
  <si>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</si>
  <si>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</si>
  <si>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</si>
  <si>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</si>
  <si>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</si>
  <si>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</si>
  <si>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</si>
  <si>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</si>
  <si>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</si>
  <si>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</si>
  <si>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</si>
  <si>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</si>
  <si>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</si>
  <si>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</si>
  <si>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</si>
  <si>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</si>
  <si>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</si>
  <si>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</si>
  <si>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</si>
  <si>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</si>
  <si>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</si>
  <si>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</si>
  <si>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</si>
  <si>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</si>
  <si>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</si>
  <si>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</si>
  <si>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</si>
  <si>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</si>
  <si>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</si>
  <si>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</si>
  <si>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</si>
  <si>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</si>
  <si>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</si>
  <si>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</si>
  <si>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</si>
  <si>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</si>
  <si>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</si>
  <si>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</si>
  <si>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</si>
  <si>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</si>
  <si>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</si>
  <si>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</si>
  <si>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</si>
  <si>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</si>
  <si>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</si>
  <si>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</si>
  <si>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</si>
  <si>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</si>
  <si>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</si>
  <si>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</si>
  <si>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</si>
  <si>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</si>
  <si>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</si>
  <si>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</si>
  <si>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</si>
  <si>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</si>
  <si>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</si>
  <si>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</si>
  <si>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</si>
  <si>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</si>
  <si>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</si>
  <si>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</si>
  <si>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</si>
  <si>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</si>
  <si>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</si>
  <si>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</si>
  <si>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</si>
  <si>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</si>
  <si>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</si>
  <si>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</si>
  <si>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</si>
  <si>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</si>
  <si>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</si>
  <si>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</si>
  <si>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</si>
  <si>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</si>
  <si>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</si>
  <si>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</si>
  <si>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</si>
  <si>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</si>
  <si>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</si>
  <si>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</si>
  <si>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</si>
  <si>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</si>
  <si>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</si>
  <si>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</si>
  <si>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</si>
  <si>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</si>
  <si>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</si>
  <si>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</si>
  <si>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</si>
  <si>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</si>
  <si>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</si>
  <si>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</si>
  <si>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</si>
  <si>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</si>
  <si>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</si>
  <si>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</si>
  <si>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</si>
  <si>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</si>
  <si>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</si>
  <si>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</si>
  <si>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</si>
  <si>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</si>
  <si>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</si>
  <si>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</si>
  <si>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</si>
  <si>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</si>
  <si>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</si>
  <si>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</si>
  <si>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</si>
  <si>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</si>
  <si>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</si>
  <si>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</si>
  <si>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</si>
  <si>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</si>
  <si>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</si>
  <si>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</si>
  <si>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</si>
  <si>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</si>
  <si>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</si>
  <si>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</si>
  <si>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</si>
  <si>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</si>
  <si>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</si>
  <si>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</si>
  <si>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</si>
  <si>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</si>
  <si>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</si>
  <si>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</si>
  <si>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</si>
  <si>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</si>
  <si>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</si>
  <si>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</si>
  <si>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</si>
  <si>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</si>
  <si>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</si>
  <si>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</si>
  <si>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</si>
  <si>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</si>
  <si>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</si>
  <si>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</si>
  <si>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</si>
  <si>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</si>
  <si>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</si>
  <si>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</si>
  <si>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</si>
  <si>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</si>
  <si>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</si>
  <si>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</si>
  <si>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</si>
  <si>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</si>
  <si>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</si>
  <si>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</si>
  <si>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</si>
  <si>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</si>
  <si>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</si>
  <si>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</si>
  <si>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</si>
  <si>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</si>
  <si>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</si>
  <si>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</si>
  <si>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</si>
  <si>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</si>
  <si>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</si>
  <si>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</si>
  <si>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</si>
  <si>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</si>
  <si>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</si>
  <si>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</si>
  <si>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</si>
  <si>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</si>
  <si>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</si>
  <si>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</si>
  <si>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</si>
  <si>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</si>
  <si>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</si>
  <si>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</si>
  <si>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</si>
  <si>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</si>
  <si>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</si>
  <si>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</si>
  <si>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</si>
  <si>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</si>
  <si>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</si>
  <si>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</si>
  <si>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</si>
  <si>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</si>
  <si>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</si>
  <si>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</si>
  <si>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</si>
  <si>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</si>
  <si>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</si>
  <si>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</si>
  <si>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</si>
  <si>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</si>
  <si>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</si>
  <si>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</si>
  <si>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</si>
  <si>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</si>
  <si>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</si>
  <si>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</si>
  <si>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</si>
  <si>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</si>
  <si>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</si>
  <si>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</si>
  <si>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</si>
  <si>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</si>
  <si>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</si>
  <si>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</si>
  <si>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</si>
  <si>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</si>
  <si>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</si>
  <si>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</si>
  <si>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</si>
  <si>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</si>
  <si>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</si>
  <si>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</si>
  <si>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</si>
  <si>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</si>
  <si>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</si>
  <si>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</si>
  <si>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</si>
  <si>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</si>
  <si>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</si>
  <si>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</si>
  <si>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</si>
  <si>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</si>
  <si>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</si>
  <si>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</si>
  <si>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</si>
  <si>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</si>
  <si>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</si>
  <si>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</si>
  <si>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</si>
  <si>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</si>
  <si>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</si>
  <si>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</si>
  <si>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</si>
  <si>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</si>
  <si>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</si>
  <si>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</si>
  <si>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</si>
  <si>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</si>
  <si>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</si>
  <si>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</si>
  <si>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</si>
  <si>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</si>
  <si>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</si>
  <si>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</si>
  <si>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</si>
  <si>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</si>
  <si>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</si>
  <si>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</si>
  <si>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</si>
  <si>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</si>
  <si>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</si>
  <si>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</si>
  <si>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</si>
  <si>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</si>
  <si>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</si>
  <si>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</si>
  <si>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</si>
  <si>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</si>
  <si>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</si>
  <si>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</si>
  <si>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</si>
  <si>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</si>
  <si>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</si>
  <si>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</si>
  <si>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</si>
  <si>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</si>
  <si>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</si>
  <si>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</si>
  <si>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</si>
  <si>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</si>
  <si>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</si>
  <si>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</si>
  <si>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</si>
  <si>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</si>
  <si>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</si>
  <si>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</si>
  <si>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</si>
  <si>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</si>
  <si>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</si>
  <si>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</si>
  <si>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</si>
  <si>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</si>
  <si>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</si>
  <si>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</si>
  <si>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</si>
  <si>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</si>
  <si>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</si>
  <si>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</si>
  <si>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</si>
  <si>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</si>
  <si>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</si>
  <si>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</si>
  <si>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</si>
  <si>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</si>
  <si>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</si>
  <si>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</si>
  <si>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</si>
  <si>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</si>
  <si>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</si>
  <si>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</si>
  <si>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</si>
  <si>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</si>
  <si>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</si>
  <si>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</si>
  <si>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</si>
  <si>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</si>
  <si>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</si>
  <si>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</si>
  <si>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</si>
  <si>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</si>
  <si>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</si>
  <si>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</si>
  <si>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</si>
  <si>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</si>
  <si>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</si>
  <si>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</si>
  <si>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</si>
  <si>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</si>
  <si>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</si>
  <si>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</si>
  <si>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</si>
  <si>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</si>
  <si>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</si>
  <si>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</si>
  <si>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</si>
  <si>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</si>
  <si>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</si>
  <si>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</si>
  <si>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</si>
  <si>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</si>
  <si>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</si>
  <si>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</si>
  <si>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</si>
  <si>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</si>
  <si>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</si>
  <si>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</si>
  <si>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</si>
  <si>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</si>
  <si>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</si>
  <si>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</si>
  <si>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</si>
  <si>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</si>
  <si>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</si>
  <si>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</si>
  <si>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</si>
  <si>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</si>
  <si>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</si>
  <si>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</si>
  <si>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</si>
  <si>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</si>
  <si>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</si>
  <si>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</si>
  <si>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</si>
  <si>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</si>
  <si>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</si>
  <si>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</si>
  <si>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</si>
  <si>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</si>
  <si>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</si>
  <si>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</si>
  <si>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</si>
  <si>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</si>
  <si>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</si>
  <si>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</si>
  <si>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</si>
  <si>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</si>
  <si>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</si>
  <si>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</si>
  <si>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</si>
  <si>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</si>
  <si>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</si>
  <si>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</si>
  <si>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</si>
  <si>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</si>
  <si>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</si>
  <si>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</si>
  <si>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</si>
  <si>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</si>
  <si>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</si>
  <si>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</si>
  <si>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</si>
  <si>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</si>
  <si>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</si>
  <si>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</si>
  <si>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</si>
  <si>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</si>
  <si>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</si>
  <si>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</si>
  <si>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</si>
  <si>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</si>
  <si>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</si>
  <si>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</si>
  <si>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</si>
  <si>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</si>
  <si>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</si>
  <si>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</si>
  <si>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</si>
  <si>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</si>
  <si>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</si>
  <si>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</si>
  <si>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</si>
  <si>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</si>
  <si>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</si>
  <si>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</si>
  <si>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</si>
  <si>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</si>
  <si>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</si>
  <si>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</si>
  <si>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</si>
  <si>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</si>
  <si>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</si>
  <si>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</si>
  <si>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</si>
  <si>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</si>
  <si>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</si>
  <si>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</si>
  <si>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</si>
  <si>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</si>
  <si>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</si>
  <si>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</si>
  <si>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</si>
  <si>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</si>
  <si>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</si>
  <si>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</si>
  <si>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</si>
  <si>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</si>
  <si>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</si>
  <si>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</si>
  <si>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</si>
  <si>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</si>
  <si>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</si>
  <si>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</si>
  <si>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</si>
  <si>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</si>
  <si>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</si>
  <si>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</si>
  <si>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</si>
  <si>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</si>
  <si>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</si>
  <si>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</si>
  <si>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</si>
  <si>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</si>
  <si>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</si>
  <si>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</si>
  <si>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</si>
  <si>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</si>
  <si>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</si>
  <si>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</si>
  <si>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</si>
  <si>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</si>
  <si>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</si>
  <si>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</si>
  <si>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</si>
  <si>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</si>
  <si>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</si>
  <si>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</si>
  <si>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</si>
  <si>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</si>
  <si>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</si>
  <si>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</si>
  <si>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</si>
  <si>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</si>
  <si>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</si>
  <si>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</si>
  <si>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</si>
  <si>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</si>
  <si>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</si>
  <si>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</si>
  <si>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</si>
  <si>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</si>
  <si>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</si>
  <si>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</si>
  <si>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</si>
  <si>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</si>
  <si>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</si>
  <si>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</si>
  <si>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</si>
  <si>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</si>
  <si>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</si>
  <si>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</si>
  <si>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</si>
  <si>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</si>
  <si>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</si>
  <si>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</si>
  <si>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</si>
  <si>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</si>
  <si>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</si>
  <si>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</si>
  <si>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</si>
  <si>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</si>
  <si>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</si>
  <si>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</si>
  <si>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</si>
  <si>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</si>
  <si>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</si>
  <si>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</si>
  <si>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</si>
  <si>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</si>
  <si>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</si>
  <si>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</si>
  <si>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</si>
  <si>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</si>
  <si>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</si>
  <si>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</si>
  <si>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</si>
  <si>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</si>
  <si>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</si>
  <si>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</si>
  <si>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</si>
  <si>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</si>
  <si>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</si>
  <si>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</si>
  <si>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</si>
  <si>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</si>
  <si>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</si>
  <si>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</si>
  <si>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</si>
  <si>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</si>
  <si>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</si>
  <si>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</si>
  <si>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</si>
  <si>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</si>
  <si>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</si>
  <si>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</si>
  <si>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</si>
  <si>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</si>
  <si>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</si>
  <si>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</si>
  <si>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</si>
  <si>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</si>
  <si>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</si>
  <si>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</si>
  <si>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</si>
  <si>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</si>
  <si>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</si>
  <si>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</si>
  <si>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</si>
  <si>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</si>
  <si>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</si>
  <si>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</si>
  <si>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</si>
  <si>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</si>
  <si>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</si>
  <si>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</si>
  <si>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</si>
  <si>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</si>
  <si>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</si>
  <si>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</si>
  <si>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</si>
  <si>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</si>
  <si>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</si>
  <si>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</si>
  <si>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</si>
  <si>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</si>
  <si>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</si>
  <si>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</si>
  <si>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</si>
  <si>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</si>
  <si>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</si>
  <si>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</si>
  <si>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</si>
  <si>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</si>
  <si>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</si>
  <si>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</si>
  <si>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</si>
  <si>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</si>
  <si>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</si>
  <si>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</si>
  <si>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</si>
  <si>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</si>
  <si>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</si>
  <si>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</si>
  <si>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</si>
  <si>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</si>
  <si>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</si>
  <si>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</si>
  <si>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</si>
  <si>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</si>
  <si>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</si>
  <si>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</si>
  <si>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</si>
  <si>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</si>
  <si>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</si>
  <si>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</si>
  <si>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</si>
  <si>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</si>
  <si>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</si>
  <si>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</si>
  <si>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</si>
  <si>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</si>
  <si>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</si>
  <si>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</si>
  <si>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</si>
  <si>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</si>
  <si>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</si>
  <si>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</si>
  <si>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</si>
  <si>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</si>
  <si>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</si>
  <si>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</si>
  <si>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</si>
  <si>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</si>
  <si>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</si>
  <si>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</si>
  <si>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</si>
  <si>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</si>
  <si>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</si>
  <si>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</si>
  <si>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</si>
  <si>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</si>
  <si>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</si>
  <si>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</si>
  <si>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</si>
  <si>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</si>
  <si>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</si>
  <si>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</si>
  <si>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</si>
  <si>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</si>
  <si>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</si>
  <si>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</si>
  <si>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</si>
  <si>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</si>
  <si>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</si>
  <si>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</si>
  <si>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</si>
  <si>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</si>
  <si>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</si>
  <si>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</si>
  <si>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</si>
  <si>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</si>
  <si>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</si>
  <si>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</si>
  <si>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</si>
  <si>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</si>
  <si>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</si>
  <si>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</si>
  <si>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</si>
  <si>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</si>
  <si>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</si>
  <si>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</si>
  <si>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</si>
  <si>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</si>
  <si>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</si>
  <si>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</si>
  <si>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</si>
  <si>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</si>
  <si>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</si>
  <si>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</si>
  <si>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</si>
  <si>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</si>
  <si>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</si>
  <si>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</si>
  <si>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</si>
  <si>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</si>
  <si>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</si>
  <si>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</si>
  <si>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</si>
  <si>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</si>
  <si>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</si>
  <si>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</si>
  <si>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</si>
  <si>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</si>
  <si>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</si>
  <si>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</si>
  <si>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</si>
  <si>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</si>
  <si>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</si>
  <si>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</si>
  <si>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</si>
  <si>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</si>
  <si>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</si>
  <si>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</si>
  <si>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</si>
  <si>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</si>
  <si>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</si>
  <si>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</si>
  <si>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</si>
  <si>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</si>
  <si>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</si>
  <si>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</si>
  <si>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</si>
  <si>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</si>
  <si>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</si>
  <si>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</si>
  <si>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</si>
  <si>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</si>
  <si>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</si>
  <si>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</si>
  <si>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</si>
  <si>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</si>
  <si>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</si>
  <si>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</si>
  <si>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</si>
  <si>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</si>
  <si>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</si>
  <si>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</si>
  <si>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</si>
  <si>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</si>
  <si>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</si>
  <si>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</si>
  <si>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</si>
  <si>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</si>
  <si>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</si>
  <si>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</si>
  <si>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</si>
  <si>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</si>
  <si>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</si>
  <si>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</si>
  <si>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</si>
  <si>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</si>
  <si>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</si>
  <si>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</si>
  <si>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</si>
  <si>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</si>
  <si>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</si>
  <si>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</si>
  <si>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</si>
  <si>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</si>
  <si>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</si>
  <si>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</si>
  <si>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</si>
  <si>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</si>
  <si>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</si>
  <si>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</si>
  <si>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</si>
  <si>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</si>
  <si>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</si>
  <si>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</si>
  <si>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</si>
  <si>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</si>
  <si>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</si>
  <si>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</si>
  <si>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</si>
  <si>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</si>
  <si>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</si>
  <si>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</si>
  <si>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</si>
  <si>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</si>
  <si>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</si>
  <si>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</si>
  <si>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</si>
  <si>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</si>
  <si>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</si>
  <si>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</si>
  <si>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</si>
  <si>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</si>
  <si>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</si>
  <si>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</si>
  <si>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</si>
  <si>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</si>
  <si>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</si>
  <si>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</si>
  <si>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</si>
  <si>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</si>
  <si>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</si>
  <si>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</si>
  <si>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</si>
  <si>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</si>
  <si>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</si>
  <si>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</si>
  <si>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</si>
  <si>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</si>
  <si>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</si>
  <si>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</si>
  <si>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</si>
  <si>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</si>
  <si>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</si>
  <si>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</si>
  <si>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</si>
  <si>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</si>
  <si>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</si>
  <si>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</si>
  <si>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</si>
  <si>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</si>
  <si>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</si>
  <si>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</si>
  <si>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</si>
  <si>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</si>
  <si>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</si>
  <si>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</si>
  <si>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</si>
  <si>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</si>
  <si>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</si>
  <si>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</si>
  <si>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</si>
  <si>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</si>
  <si>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</si>
  <si>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</si>
  <si>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</si>
  <si>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</si>
  <si>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</si>
  <si>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</si>
  <si>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</si>
  <si>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</si>
  <si>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</si>
  <si>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</si>
  <si>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</si>
  <si>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</si>
  <si>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</si>
  <si>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</si>
  <si>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</si>
  <si>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</si>
  <si>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</si>
  <si>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</si>
  <si>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</si>
  <si>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</si>
  <si>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</si>
  <si>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</si>
  <si>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</si>
  <si>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</si>
  <si>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</si>
  <si>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</si>
  <si>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</si>
  <si>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</si>
  <si>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</si>
  <si>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</si>
  <si>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</si>
  <si>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</si>
  <si>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</si>
  <si>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</si>
  <si>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</si>
  <si>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</si>
  <si>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</si>
  <si>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</si>
  <si>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</si>
  <si>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</si>
  <si>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</si>
  <si>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</si>
  <si>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</si>
  <si>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</si>
  <si>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</si>
  <si>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</si>
  <si>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</si>
  <si>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</si>
  <si>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</si>
  <si>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</si>
  <si>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</si>
  <si>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</si>
  <si>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</si>
  <si>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</si>
  <si>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</si>
  <si>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</si>
  <si>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</si>
  <si>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</si>
  <si>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</si>
  <si>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</si>
  <si>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</si>
  <si>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</si>
  <si>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</si>
  <si>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</si>
  <si>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</si>
  <si>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</si>
  <si>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</si>
  <si>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</si>
  <si>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</si>
  <si>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</si>
  <si>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</si>
  <si>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</si>
  <si>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</si>
  <si>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</si>
  <si>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</si>
  <si>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</si>
  <si>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</si>
  <si>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</si>
  <si>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</si>
  <si>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</si>
  <si>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</si>
  <si>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</si>
  <si>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</si>
  <si>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</si>
  <si>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</si>
  <si>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</si>
  <si>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</si>
  <si>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</si>
  <si>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</si>
  <si>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</si>
  <si>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</si>
  <si>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</si>
  <si>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</si>
  <si>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</si>
  <si>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</si>
  <si>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</si>
  <si>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</si>
  <si>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</si>
  <si>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</si>
  <si>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</si>
  <si>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</si>
  <si>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</si>
  <si>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</si>
  <si>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</si>
  <si>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</si>
  <si>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</si>
  <si>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</si>
  <si>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</si>
  <si>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</si>
  <si>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</si>
  <si>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</si>
  <si>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</si>
  <si>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</si>
  <si>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</si>
  <si>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</si>
  <si>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</si>
  <si>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</si>
  <si>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</si>
  <si>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</si>
  <si>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</si>
  <si>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</si>
  <si>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</si>
  <si>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</si>
  <si>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</si>
  <si>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</si>
  <si>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</si>
  <si>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</si>
  <si>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</si>
  <si>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</si>
  <si>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</si>
  <si>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</si>
  <si>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</si>
  <si>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</si>
  <si>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</si>
  <si>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</si>
  <si>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</si>
  <si>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</si>
  <si>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</si>
  <si>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</si>
  <si>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</si>
  <si>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</si>
  <si>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</si>
  <si>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</si>
  <si>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</si>
  <si>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</si>
  <si>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</si>
  <si>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</si>
  <si>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</si>
  <si>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</si>
  <si>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</si>
  <si>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</si>
  <si>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</si>
  <si>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</si>
  <si>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</si>
  <si>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</si>
  <si>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</si>
  <si>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</si>
  <si>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</si>
  <si>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</si>
  <si>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</si>
  <si>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</si>
  <si>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</si>
  <si>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</si>
  <si>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</si>
  <si>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</si>
  <si>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</si>
  <si>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</si>
  <si>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</si>
  <si>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</si>
  <si>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</si>
  <si>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</si>
  <si>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</si>
  <si>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</si>
  <si>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</si>
  <si>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</si>
  <si>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</si>
  <si>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</si>
  <si>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</si>
  <si>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</si>
  <si>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</si>
  <si>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</si>
  <si>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</si>
  <si>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</si>
  <si>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</si>
  <si>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</si>
  <si>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</si>
  <si>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</si>
  <si>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</si>
  <si>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</si>
  <si>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</si>
  <si>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</si>
  <si>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</si>
  <si>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</si>
  <si>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</si>
  <si>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</si>
  <si>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</si>
  <si>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</si>
  <si>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</si>
  <si>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</si>
  <si>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</si>
  <si>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</si>
  <si>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</si>
  <si>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</si>
  <si>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</si>
  <si>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</si>
  <si>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</si>
  <si>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</si>
  <si>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</si>
  <si>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</si>
  <si>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</si>
  <si>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</si>
  <si>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</si>
  <si>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</si>
  <si>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</si>
  <si>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</si>
  <si>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</si>
  <si>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</si>
  <si>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</si>
  <si>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</si>
  <si>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</si>
  <si>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</si>
  <si>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</si>
  <si>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</si>
  <si>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</si>
  <si>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</si>
  <si>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</si>
  <si>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</si>
  <si>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</si>
  <si>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</si>
  <si>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</si>
  <si>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</si>
  <si>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</si>
  <si>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</si>
  <si>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</si>
  <si>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</si>
  <si>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</si>
  <si>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</si>
  <si>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</si>
  <si>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</si>
  <si>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</si>
  <si>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</si>
  <si>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</si>
  <si>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</si>
  <si>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</si>
  <si>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</si>
  <si>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</si>
  <si>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</si>
  <si>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</si>
  <si>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</si>
  <si>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</si>
  <si>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</si>
  <si>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</si>
  <si>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</si>
  <si>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</si>
  <si>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</si>
  <si>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</si>
  <si>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</si>
  <si>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</si>
  <si>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</si>
  <si>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</si>
  <si>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</si>
  <si>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</si>
  <si>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</si>
  <si>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</si>
  <si>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</si>
  <si>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</si>
  <si>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</si>
  <si>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</si>
  <si>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</si>
  <si>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</si>
  <si>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</si>
  <si>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</si>
  <si>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</si>
  <si>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</si>
  <si>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</si>
  <si>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</si>
  <si>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</si>
  <si>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</si>
  <si>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</si>
  <si>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</si>
  <si>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</si>
  <si>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</si>
  <si>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</si>
  <si>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</si>
  <si>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</si>
  <si>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</si>
  <si>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</si>
  <si>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</si>
  <si>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</si>
  <si>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</si>
  <si>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</si>
  <si>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</si>
  <si>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</si>
  <si>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</si>
  <si>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</si>
  <si>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</si>
  <si>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</si>
  <si>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</si>
  <si>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</si>
  <si>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</si>
  <si>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</si>
  <si>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</si>
  <si>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</si>
  <si>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</si>
  <si>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</si>
  <si>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</si>
  <si>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</si>
  <si>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</si>
  <si>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</si>
  <si>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</si>
  <si>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</si>
  <si>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</si>
  <si>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</si>
  <si>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</si>
  <si>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</si>
  <si>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</si>
  <si>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</si>
  <si>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</si>
  <si>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</si>
  <si>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</si>
  <si>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</si>
  <si>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</si>
  <si>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</si>
  <si>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</si>
  <si>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</si>
  <si>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</si>
  <si>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</si>
  <si>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</si>
  <si>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</si>
  <si>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</si>
  <si>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</si>
  <si>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</si>
  <si>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</si>
  <si>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</si>
  <si>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</si>
  <si>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</si>
  <si>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</si>
  <si>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</si>
  <si>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</si>
  <si>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</si>
  <si>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</si>
  <si>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</si>
  <si>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</si>
  <si>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</si>
  <si>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</si>
  <si>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</si>
  <si>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</si>
  <si>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</si>
  <si>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</si>
  <si>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</si>
  <si>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</si>
  <si>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</si>
  <si>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</si>
  <si>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</si>
  <si>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</si>
  <si>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</si>
  <si>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</si>
  <si>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</si>
  <si>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</si>
  <si>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</si>
  <si>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</si>
  <si>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</si>
  <si>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</si>
  <si>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</si>
  <si>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</si>
  <si>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</si>
  <si>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</si>
  <si>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</si>
  <si>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</si>
  <si>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</si>
  <si>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</si>
  <si>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</si>
  <si>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</si>
  <si>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</si>
  <si>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</si>
  <si>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</si>
  <si>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</si>
  <si>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</si>
  <si>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</si>
  <si>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</si>
  <si>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</si>
  <si>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</si>
  <si>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</si>
  <si>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</si>
  <si>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</si>
  <si>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</si>
  <si>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</si>
  <si>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</si>
  <si>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</si>
  <si>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</si>
  <si>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</si>
  <si>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</si>
  <si>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</si>
  <si>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</si>
  <si>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</si>
  <si>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</si>
  <si>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</si>
  <si>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</si>
  <si>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</si>
  <si>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</si>
  <si>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</si>
  <si>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</si>
  <si>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</si>
  <si>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</si>
  <si>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</si>
  <si>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</si>
  <si>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</si>
  <si>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</si>
  <si>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</si>
  <si>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</si>
  <si>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</si>
  <si>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</si>
  <si>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</si>
  <si>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</si>
  <si>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</si>
  <si>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</si>
  <si>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</si>
  <si>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</si>
  <si>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</si>
  <si>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</si>
  <si>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</si>
  <si>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</si>
  <si>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</si>
  <si>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</si>
  <si>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</si>
  <si>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</si>
  <si>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</si>
  <si>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</si>
  <si>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</si>
  <si>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</si>
  <si>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</si>
  <si>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</si>
  <si>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</si>
  <si>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</si>
  <si>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</si>
  <si>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</si>
  <si>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</si>
  <si>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</si>
  <si>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</si>
  <si>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</si>
  <si>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</si>
  <si>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</si>
  <si>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</si>
  <si>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</si>
  <si>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</si>
  <si>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</si>
  <si>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</si>
  <si>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</si>
  <si>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</si>
  <si>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</si>
  <si>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</si>
  <si>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</si>
  <si>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</si>
  <si>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</si>
  <si>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</si>
  <si>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</si>
  <si>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</si>
  <si>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</si>
  <si>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</si>
  <si>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</si>
  <si>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</si>
  <si>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</si>
  <si>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</si>
  <si>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</si>
  <si>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</si>
  <si>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</si>
  <si>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</si>
  <si>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</si>
  <si>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</si>
  <si>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</si>
  <si>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</si>
  <si>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</si>
  <si>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</si>
  <si>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</si>
  <si>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</si>
  <si>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</si>
  <si>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</si>
  <si>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</si>
  <si>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</si>
  <si>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</si>
  <si>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</si>
  <si>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</si>
  <si>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</si>
  <si>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</si>
  <si>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</si>
  <si>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</si>
  <si>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</si>
  <si>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</si>
  <si>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</si>
  <si>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</si>
  <si>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</si>
  <si>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</si>
  <si>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</si>
  <si>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</si>
  <si>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</si>
  <si>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</si>
  <si>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</si>
  <si>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</si>
  <si>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</si>
  <si>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</si>
  <si>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</si>
  <si>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</si>
  <si>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</si>
  <si>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</si>
  <si>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</si>
  <si>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</si>
  <si>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</si>
  <si>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</si>
  <si>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</si>
  <si>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</si>
  <si>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</si>
  <si>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</si>
  <si>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</si>
  <si>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</si>
  <si>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</si>
  <si>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</si>
  <si>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</si>
  <si>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</si>
  <si>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</si>
  <si>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</si>
  <si>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</si>
  <si>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</si>
  <si>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</si>
  <si>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</si>
  <si>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</si>
  <si>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</si>
  <si>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</si>
  <si>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</si>
  <si>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</si>
  <si>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</si>
  <si>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</si>
  <si>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</si>
  <si>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</si>
  <si>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</si>
  <si>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</si>
  <si>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</si>
  <si>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</si>
  <si>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</si>
  <si>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</si>
  <si>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</si>
  <si>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</si>
  <si>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</si>
  <si>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</si>
  <si>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</si>
  <si>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</si>
  <si>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</si>
  <si>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</si>
  <si>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</si>
  <si>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</si>
  <si>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</si>
  <si>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</si>
  <si>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</si>
  <si>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</si>
  <si>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</si>
  <si>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</si>
  <si>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</si>
  <si>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</si>
  <si>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</si>
  <si>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</si>
  <si>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</si>
  <si>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</si>
  <si>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</si>
  <si>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</si>
  <si>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</si>
  <si>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</si>
  <si>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</si>
  <si>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</si>
  <si>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</si>
  <si>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</si>
  <si>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</si>
  <si>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</si>
  <si>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</si>
  <si>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</si>
  <si>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</si>
  <si>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</si>
  <si>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</si>
  <si>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</si>
  <si>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</si>
  <si>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</si>
  <si>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</si>
  <si>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</si>
  <si>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</si>
  <si>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</si>
  <si>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</si>
  <si>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</si>
  <si>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</si>
  <si>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</si>
  <si>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</si>
  <si>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</si>
  <si>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</si>
  <si>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</si>
  <si>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</si>
  <si>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</si>
  <si>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</si>
  <si>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</si>
  <si>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</si>
  <si>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</si>
  <si>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</si>
  <si>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</si>
  <si>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</si>
  <si>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</si>
  <si>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</si>
  <si>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</si>
  <si>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</si>
  <si>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</si>
  <si>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</si>
  <si>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</si>
  <si>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</si>
  <si>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</si>
  <si>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</si>
  <si>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</si>
  <si>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</si>
  <si>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</si>
  <si>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</si>
  <si>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</si>
  <si>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</si>
  <si>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</si>
  <si>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</si>
  <si>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</si>
  <si>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</si>
  <si>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</si>
  <si>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</si>
  <si>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</si>
  <si>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</si>
  <si>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</si>
  <si>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</si>
  <si>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</si>
  <si>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</si>
  <si>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</si>
  <si>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</si>
  <si>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</si>
  <si>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</si>
  <si>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</si>
  <si>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</si>
  <si>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</si>
  <si>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</si>
  <si>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</si>
  <si>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</si>
  <si>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</si>
  <si>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</si>
  <si>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</si>
  <si>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</si>
  <si>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</si>
  <si>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</si>
  <si>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</si>
  <si>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</si>
  <si>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</si>
  <si>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</si>
  <si>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</si>
  <si>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</si>
  <si>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</si>
  <si>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</si>
  <si>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</si>
  <si>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</si>
  <si>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</si>
  <si>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</si>
  <si>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</si>
  <si>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</si>
  <si>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</si>
  <si>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</si>
  <si>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</si>
  <si>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</si>
  <si>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</si>
  <si>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</si>
  <si>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</si>
  <si>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</si>
  <si>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</si>
  <si>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</si>
  <si>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</si>
  <si>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</si>
  <si>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</si>
  <si>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</si>
  <si>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</si>
  <si>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</si>
  <si>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</si>
  <si>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</si>
  <si>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</si>
  <si>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</si>
  <si>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</si>
  <si>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</si>
  <si>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</si>
  <si>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</si>
  <si>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</si>
  <si>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</si>
  <si>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</si>
  <si>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</si>
  <si>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</si>
  <si>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</si>
  <si>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</si>
  <si>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</si>
  <si>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</si>
  <si>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</si>
  <si>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</si>
  <si>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</si>
  <si>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</si>
  <si>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</si>
  <si>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</si>
  <si>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</si>
  <si>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</si>
  <si>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</si>
  <si>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</si>
  <si>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</si>
  <si>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</si>
  <si>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</si>
  <si>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</si>
  <si>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</si>
  <si>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</si>
  <si>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</si>
  <si>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</si>
  <si>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</si>
  <si>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</si>
  <si>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</si>
  <si>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</si>
  <si>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</si>
  <si>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</si>
  <si>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</si>
  <si>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</si>
  <si>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</si>
  <si>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</si>
  <si>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</si>
  <si>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</si>
  <si>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</si>
  <si>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</si>
  <si>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</si>
  <si>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</si>
  <si>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</si>
  <si>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</si>
  <si>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</si>
  <si>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</si>
  <si>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</si>
  <si>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</si>
  <si>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</si>
  <si>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</si>
  <si>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</si>
  <si>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</si>
  <si>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</si>
  <si>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</si>
  <si>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</si>
  <si>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</si>
  <si>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</si>
  <si>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</si>
  <si>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</si>
  <si>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</si>
  <si>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</si>
  <si>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</si>
  <si>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</si>
  <si>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</si>
  <si>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</si>
  <si>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</si>
  <si>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</si>
  <si>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</si>
  <si>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</si>
  <si>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motocyklový šport - bežné transfery</t>
  </si>
  <si>
    <t>DF 37/2025</t>
  </si>
  <si>
    <t>Poplatok za seminár FIM CCR-účastnícky poplatok - Baláž Miloš, Čížek Ján</t>
  </si>
  <si>
    <t>Moto Klub Kvarner</t>
  </si>
  <si>
    <t>SLSP 1/2025</t>
  </si>
  <si>
    <t>Bankové poplatky</t>
  </si>
  <si>
    <t>00151653</t>
  </si>
  <si>
    <t>Slovenská sporiteľňa, a.s.</t>
  </si>
  <si>
    <t>DF 17/2025</t>
  </si>
  <si>
    <t>1000007225</t>
  </si>
  <si>
    <t>Športové trofeje  pre plochú dráhu na sezónu 2025</t>
  </si>
  <si>
    <t>35774282</t>
  </si>
  <si>
    <t>Victory sport, spol sr.o.</t>
  </si>
  <si>
    <t>SLSP 2/2025</t>
  </si>
  <si>
    <t>12025</t>
  </si>
  <si>
    <t>Mzdové náklady - tréner ŠR</t>
  </si>
  <si>
    <t>Zamestnanec 3</t>
  </si>
  <si>
    <t xml:space="preserve">Mzdové náklady </t>
  </si>
  <si>
    <t>Zamestnanec 2</t>
  </si>
  <si>
    <t>Výstava Motocykel - ubytovanie - dovoz vecí, dovoz motocyklov - sekretariát SMF - 2 osoby</t>
  </si>
  <si>
    <t>46192301</t>
  </si>
  <si>
    <t>A Premium Services, s.r.o.</t>
  </si>
  <si>
    <t>Výstava Motocykel - ubytovanie - sekretariát SMF - 2 noci</t>
  </si>
  <si>
    <t>Výstava Motocykel - ubytovanie - sekretariát SMF - 1 noc</t>
  </si>
  <si>
    <t>22409943</t>
  </si>
  <si>
    <t>Poistenie liečebných nákladov v zahraničí - Maxim Zimmerman</t>
  </si>
  <si>
    <t>31322051</t>
  </si>
  <si>
    <t>Union</t>
  </si>
  <si>
    <t>22409944</t>
  </si>
  <si>
    <t>Poistenie liečebných nákladov v zahraničí - Vanesa Zimmermanová</t>
  </si>
  <si>
    <t>22409945</t>
  </si>
  <si>
    <t>Poistenie liečebných nákladov v zahraničí - Tomáš Kohút</t>
  </si>
  <si>
    <t>Seminár FIM Lekársky výbor - poplatok za školenie</t>
  </si>
  <si>
    <t>22025</t>
  </si>
  <si>
    <t>Mzdové náklady</t>
  </si>
  <si>
    <t>SLSP 3/2025</t>
  </si>
  <si>
    <t>ME Enduro - štartovné 4 jazdci x200€ - Portugalsko - 1 podujatie 28.3.2025, Santiago de Cacém</t>
  </si>
  <si>
    <t>Associacao Motor Sport Vila Nova santo Andre Bairro azul</t>
  </si>
  <si>
    <t>ME Enduro - štartovné 4 jazdci x200€ - Portugalsko - 2 podujatie 4.4.2025, Fafé, Portugalsko</t>
  </si>
  <si>
    <t>Df 68/2025</t>
  </si>
  <si>
    <t>250594</t>
  </si>
  <si>
    <t>Nálepky na prilby a chrániče pre disciplíny SMF - motokros, enduro, cestné preteky motocyklov</t>
  </si>
  <si>
    <t>36199451</t>
  </si>
  <si>
    <t>22409826</t>
  </si>
  <si>
    <t>Polski Zwiazek Motorowy</t>
  </si>
  <si>
    <t xml:space="preserve">Poistenie liečebných nákladov v zahraničí - Martin Vaculík </t>
  </si>
  <si>
    <t>DF 72/2025</t>
  </si>
  <si>
    <t>5250223</t>
  </si>
  <si>
    <t>Nájom kancelárskych priestorov 3/2025</t>
  </si>
  <si>
    <t>00317667</t>
  </si>
  <si>
    <t>Mesto Považská Bystrica</t>
  </si>
  <si>
    <t>EMX - ME v motokrose 4 jazdci x 100€ štartovné - 12.-13.4.2025, Delfzijl, Holandsko</t>
  </si>
  <si>
    <t>MC Delfcross</t>
  </si>
  <si>
    <t>DF 3/2025</t>
  </si>
  <si>
    <t>2024-1855</t>
  </si>
  <si>
    <t>Licencia FIM Rally - Dakar 2025</t>
  </si>
  <si>
    <t>Fédération Internationale de Motocyclisme</t>
  </si>
  <si>
    <t>Hi reklama, s.r.o.</t>
  </si>
  <si>
    <t>SLSP 4/2025</t>
  </si>
  <si>
    <t>Štartovné EMX 65/85, 19.-20.4.2025, Esbjerg, Dánsko - 4x100€</t>
  </si>
  <si>
    <t>Vestjysk Motocross Club</t>
  </si>
  <si>
    <t>DF 85/2025</t>
  </si>
  <si>
    <t>525305855</t>
  </si>
  <si>
    <t>Kalibrácia váhy triedy presnosti III a IIII do 1000kg -  technické preberanie motocyklov</t>
  </si>
  <si>
    <t>37954521</t>
  </si>
  <si>
    <t>Slovenská legálna metrológia, n.o.</t>
  </si>
  <si>
    <t>DF 33/2025</t>
  </si>
  <si>
    <t>2025-0289</t>
  </si>
  <si>
    <t>Licencie FIM - Environmentálny komisár - 148€, lic. ME MX - 148€, Licencie ME MX 4x74€</t>
  </si>
  <si>
    <t>32025</t>
  </si>
  <si>
    <t>Mzdové náklady zamestnanca</t>
  </si>
  <si>
    <t>DF 104/2025</t>
  </si>
  <si>
    <t>2025002</t>
  </si>
  <si>
    <t>Time Trave sro</t>
  </si>
  <si>
    <t>1001335874</t>
  </si>
  <si>
    <t>Mzdové náklady - odvody</t>
  </si>
  <si>
    <t>30807484</t>
  </si>
  <si>
    <t>Sociálna poisťovňa</t>
  </si>
  <si>
    <t>DF 112/2025</t>
  </si>
  <si>
    <t>36596621</t>
  </si>
  <si>
    <t>Štartové čísla pre endurošprint</t>
  </si>
  <si>
    <t>13250099</t>
  </si>
  <si>
    <t>SEDEM-vaša kreatívna sro</t>
  </si>
  <si>
    <t>Medzinárodná 6-dňová motocyklová súťaž - ISDE - štartovné ženský klubový tím</t>
  </si>
  <si>
    <t>DF 99/2025</t>
  </si>
  <si>
    <t>20256</t>
  </si>
  <si>
    <t>automatizované spracovanie Dát - mesačná správa a údržba www.smf.sk - 3/2025</t>
  </si>
  <si>
    <t>45974403</t>
  </si>
  <si>
    <t>Create.sk, sro</t>
  </si>
  <si>
    <t>DF 27/2025</t>
  </si>
  <si>
    <t>2025-0230</t>
  </si>
  <si>
    <t>Členský poplatok</t>
  </si>
  <si>
    <t>Moto Club Bergamo Ass.Sport Dilet 9.Days Italia</t>
  </si>
  <si>
    <t>Medzinárodná 6-dňová motocyklová súťaž - ISDE - štartovné klubový tím</t>
  </si>
  <si>
    <t>DF 113/2025</t>
  </si>
  <si>
    <t>20242010</t>
  </si>
  <si>
    <t>Aplikácia Sportity pre disciplínu EaR</t>
  </si>
  <si>
    <t>47547227</t>
  </si>
  <si>
    <t>VNE s.r.o.</t>
  </si>
  <si>
    <t>DF 87/2025</t>
  </si>
  <si>
    <t>712025</t>
  </si>
  <si>
    <t>Vytyčovacie pásky pre organizátorov motocyklových podujatí</t>
  </si>
  <si>
    <t>32868669</t>
  </si>
  <si>
    <t>Peter Barilla</t>
  </si>
  <si>
    <t>DF 123/2025</t>
  </si>
  <si>
    <t>122025</t>
  </si>
  <si>
    <t>Využívanie portálu www.sportinfo.sk II.Q 2025</t>
  </si>
  <si>
    <t>40391639</t>
  </si>
  <si>
    <t>Mgr. Ľubomír Striežovský</t>
  </si>
  <si>
    <t>DF 92/2025</t>
  </si>
  <si>
    <t>2025008</t>
  </si>
  <si>
    <t>Prevádzka a údržba internej aplikácie encross - komisia enduro</t>
  </si>
  <si>
    <t>1077598808</t>
  </si>
  <si>
    <t>Ing. Eduard Barnáš</t>
  </si>
  <si>
    <t>DF 126/2025</t>
  </si>
  <si>
    <t>2025006</t>
  </si>
  <si>
    <t>54159415</t>
  </si>
  <si>
    <t>DF 128/2025</t>
  </si>
  <si>
    <t>2500084</t>
  </si>
  <si>
    <t>M SR v šprinte Slovakiaring, 1.5.2025 - športové trofeje</t>
  </si>
  <si>
    <t>43823602</t>
  </si>
  <si>
    <t>ŠPORT MIX sro</t>
  </si>
  <si>
    <t>20254</t>
  </si>
  <si>
    <t>ME Enduro Portugalsko - 2 podujatia - 28.-30.3.2025, 4.-6.4.2025 - čiastočná úhrada cestovných nákladov</t>
  </si>
  <si>
    <t xml:space="preserve">Oliver Janúch </t>
  </si>
  <si>
    <t>Barbora Barborová</t>
  </si>
  <si>
    <t>Lukáš Trško</t>
  </si>
  <si>
    <t>DF 125/2025</t>
  </si>
  <si>
    <t>2025003</t>
  </si>
  <si>
    <t>MM SR MX Veľké Uherce 6.4.2025 - zdravotné zabezpečenie poduajtia</t>
  </si>
  <si>
    <t>42112907</t>
  </si>
  <si>
    <t>Záchranná služba východ, o.z.</t>
  </si>
  <si>
    <t>DF 25/2025</t>
  </si>
  <si>
    <t>052025</t>
  </si>
  <si>
    <t>Ročný poplatok</t>
  </si>
  <si>
    <t>Alpe Adria Motorcycle Union</t>
  </si>
  <si>
    <t>DF 115/2025</t>
  </si>
  <si>
    <t>5250364</t>
  </si>
  <si>
    <t>Nájom kancelárskych priestorov 4/2025</t>
  </si>
  <si>
    <t>DF 93/2025</t>
  </si>
  <si>
    <t>2025007</t>
  </si>
  <si>
    <t>Prevádzka a údržba internej aplikácie encross - komisia motokros</t>
  </si>
  <si>
    <t>Thomas Hostinský</t>
  </si>
  <si>
    <t>Organizačné zabezpečenie podujatia MM SR MX Gbely 27.4.2025</t>
  </si>
  <si>
    <t>Time Travel sro</t>
  </si>
  <si>
    <t xml:space="preserve">Organizačné zabezpečenie podujatia MM SR MX Veľké Uherce 6.4.2025 </t>
  </si>
  <si>
    <t>51459415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</si>
</sst>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0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27"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xmlns=""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xmlns=""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xmlns=""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8" priority="2" stopIfTrue="1">
      <formula>$A78&lt;&gt;""</formula>
    </cfRule>
  </conditionalFormatting>
  <conditionalFormatting sqref="A8:I76 I78">
    <cfRule type="expression" dxfId="107" priority="7" stopIfTrue="1">
      <formula>$A8&lt;&gt;""</formula>
    </cfRule>
  </conditionalFormatting>
  <conditionalFormatting sqref="B78:H2888">
    <cfRule type="expression" dxfId="106" priority="3" stopIfTrue="1">
      <formula>$A78&lt;&gt;""</formula>
    </cfRule>
  </conditionalFormatting>
  <conditionalFormatting sqref="D2886:D2913">
    <cfRule type="expression" dxfId="105"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45777</v>
      </c>
      <c r="D1" s="26"/>
      <c r="G1" s="252">
        <v>45688</v>
      </c>
    </row>
    <row r="2" spans="1:7" ht="15" x14ac:dyDescent="0.25">
      <c r="A2" s="28"/>
      <c r="B2" s="28"/>
      <c r="G2" s="252">
        <v>45716</v>
      </c>
    </row>
    <row r="3" spans="1:7" ht="14.25" x14ac:dyDescent="0.2">
      <c r="A3" s="30" t="s">
        <v>348</v>
      </c>
      <c r="B3" s="324" t="str">
        <f>INDEX(Adr!B:B,Doklady!B102+1)</f>
        <v>Slovenská motocyklová federácia</v>
      </c>
      <c r="C3" s="324"/>
      <c r="D3" s="324"/>
      <c r="G3" s="252">
        <v>45747</v>
      </c>
    </row>
    <row r="4" spans="1:7" ht="14.25" x14ac:dyDescent="0.2">
      <c r="A4" s="30" t="s">
        <v>349</v>
      </c>
      <c r="B4" s="29" t="str">
        <f>RIGHT("0000"&amp;INDEX(Adr!A:A,Doklady!B102+1),8)</f>
        <v>30813883</v>
      </c>
      <c r="G4" s="252">
        <v>45777</v>
      </c>
    </row>
    <row r="5" spans="1:7" ht="14.25" x14ac:dyDescent="0.2">
      <c r="A5" s="30" t="s">
        <v>350</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144896</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144896</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11"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
      <c r="B3" s="160" t="s">
        <v>95</v>
      </c>
      <c r="C3" s="348" t="str">
        <f>INDEX(Adr!B2:B70,Doklady!B102)</f>
        <v>Slovenská motocyklová federácia</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30813883</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8" x14ac:dyDescent="0.25">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8" x14ac:dyDescent="0.25">
      <c r="A11" s="69" t="s">
        <v>355</v>
      </c>
      <c r="B11" s="70" t="s">
        <v>356</v>
      </c>
      <c r="C11" s="126">
        <f>SUMIF(FP!J:J,Doklady!$B$1&amp;A11,FP!D:D)</f>
        <v>144896</v>
      </c>
      <c r="D11" s="126">
        <f>+C11-E11</f>
        <v>40932.81</v>
      </c>
      <c r="E11" s="351">
        <f>+I39-I42+I44-I47</f>
        <v>103963.19</v>
      </c>
      <c r="F11" s="352"/>
      <c r="J11" s="176"/>
      <c r="L11" s="161" t="str">
        <f>L41</f>
        <v>a - motocyklový šport - bežné transfery</v>
      </c>
      <c r="M11" s="118"/>
      <c r="N11" s="118"/>
      <c r="O11" s="118"/>
      <c r="P11" s="118"/>
      <c r="Q11" s="118"/>
      <c r="R11" s="118"/>
      <c r="S11" s="118"/>
    </row>
    <row r="12" spans="1:26" ht="18" x14ac:dyDescent="0.25">
      <c r="A12" s="69" t="s">
        <v>357</v>
      </c>
      <c r="B12" s="70" t="s">
        <v>358</v>
      </c>
      <c r="C12" s="126">
        <f>SUMIF(FP!J:J,Doklady!$B$1&amp;A12,FP!D:D)</f>
        <v>65000</v>
      </c>
      <c r="D12" s="126">
        <f>C12-E12</f>
        <v>0</v>
      </c>
      <c r="E12" s="343">
        <f>SUMIF(K:K,A12,I:I)</f>
        <v>65000</v>
      </c>
      <c r="F12" s="344"/>
      <c r="J12" s="177"/>
      <c r="L12" s="161" t="str">
        <f>L42</f>
        <v>a - motocyklový šport - kapitálové transfery</v>
      </c>
      <c r="N12" s="118"/>
      <c r="O12" s="118"/>
      <c r="P12" s="118"/>
      <c r="Q12" s="118"/>
      <c r="R12" s="118"/>
      <c r="S12" s="118"/>
    </row>
    <row r="13" spans="1:26" ht="18" x14ac:dyDescent="0.25">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144896</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0</v>
      </c>
    </row>
    <row r="20" spans="1:20" x14ac:dyDescent="0.2">
      <c r="A20" s="135" t="s">
        <v>381</v>
      </c>
      <c r="B20" s="332" t="s">
        <v>382</v>
      </c>
      <c r="C20" s="333"/>
      <c r="D20" s="333"/>
      <c r="E20" s="333"/>
      <c r="F20" s="333"/>
      <c r="G20" s="333"/>
      <c r="H20" s="334"/>
      <c r="I20" s="73">
        <f>SUMIF(FP!I:I,Doklady!$B$1&amp;A20,FP!D:D)</f>
        <v>55000</v>
      </c>
      <c r="T20" s="86"/>
    </row>
    <row r="21" spans="1:20" x14ac:dyDescent="0.2">
      <c r="A21" s="115" t="s">
        <v>383</v>
      </c>
      <c r="B21" s="332" t="s">
        <v>384</v>
      </c>
      <c r="C21" s="333"/>
      <c r="D21" s="333"/>
      <c r="E21" s="333"/>
      <c r="F21" s="333"/>
      <c r="G21" s="333"/>
      <c r="H21" s="334"/>
      <c r="I21" s="73">
        <f>SUMIF(FP!I:I,Doklady!$B$1&amp;A21,FP!D:D)</f>
        <v>10000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motocyklový šport</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28979.200000000001</v>
      </c>
      <c r="G39" s="78">
        <f>+MAX(I39-C39-D39-E39-F39-H39,0)</f>
        <v>115916.8</v>
      </c>
      <c r="H39" s="78">
        <f>+IFERROR(VLOOKUP(K40&amp;" - kapitálové transfery",B$53:C$90,2,0),0)</f>
        <v>0</v>
      </c>
      <c r="I39" s="73">
        <f>SUMIF(FP!K:K,K40,FP!D:D)</f>
        <v>144896</v>
      </c>
      <c r="L39" s="84">
        <f>COUNTIF(FP!N:N,Doklady!B1&amp;"aK")</f>
        <v>0</v>
      </c>
      <c r="T39" s="86"/>
    </row>
    <row r="40" spans="1:21" x14ac:dyDescent="0.2">
      <c r="A40" s="115" t="s">
        <v>375</v>
      </c>
      <c r="B40" s="116" t="s">
        <v>414</v>
      </c>
      <c r="C40" s="78">
        <f>DSUM(Doklady!A103:J10000,"GGG",Spolu!L40:M42)</f>
        <v>400</v>
      </c>
      <c r="D40" s="78">
        <f>DSUM(Doklady!A103:J10000,"GGG",Spolu!N40:O42)</f>
        <v>8887.42</v>
      </c>
      <c r="E40" s="78">
        <f>DSUM(Doklady!A103:J10000,"GGG",Spolu!P40:Q42)</f>
        <v>21981.39</v>
      </c>
      <c r="F40" s="78">
        <f>DSUM(Doklady!A103:J10000,"GGG",Spolu!R40:S42)</f>
        <v>7810.5399999999991</v>
      </c>
      <c r="G40" s="78">
        <f>DSUM(Doklady!A103:J10000,"GGG",Spolu!T40:U42)-H40</f>
        <v>1853.46</v>
      </c>
      <c r="H40" s="78">
        <f>+IFERROR(VLOOKUP(K40&amp;" - kapitálové transfery",B$53:D$90,3,0),0)</f>
        <v>0</v>
      </c>
      <c r="I40" s="73">
        <f>+C40+D40+E40+F40+G40+H40</f>
        <v>40932.81</v>
      </c>
      <c r="J40" s="218" t="str">
        <f>+K45</f>
        <v>.</v>
      </c>
      <c r="K40" s="218" t="str">
        <f>IF(L38&gt;0,INDEX(FP!K:K,Doklady!B2),".")</f>
        <v>motocyklový šport</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103963.19</v>
      </c>
      <c r="J41" s="219">
        <f>+K46</f>
        <v>0</v>
      </c>
      <c r="K41" s="219">
        <f>+I41-H41</f>
        <v>103963.19</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375</v>
      </c>
      <c r="B42" s="116" t="s">
        <v>417</v>
      </c>
      <c r="C42" s="73">
        <f>+C40</f>
        <v>400</v>
      </c>
      <c r="D42" s="216">
        <f>+D40</f>
        <v>8887.42</v>
      </c>
      <c r="E42" s="216">
        <f>+E40</f>
        <v>21981.39</v>
      </c>
      <c r="F42" s="216">
        <f>+MIN(F39:F40)</f>
        <v>7810.5399999999991</v>
      </c>
      <c r="G42" s="216">
        <f>+MIN(G39+MAX(F39-F40,0)-MAX(E40-E39,0)-MAX(D40-D39,0)-MAX(C40-C39,0),G40)</f>
        <v>1853.46</v>
      </c>
      <c r="H42" s="216">
        <f>+MIN(H39:H40)</f>
        <v>0</v>
      </c>
      <c r="I42" s="73">
        <f>+C42+D42+E42+MIN(F39:F40)+G42+H42</f>
        <v>40932.81</v>
      </c>
      <c r="J42" s="219">
        <f>+K47</f>
        <v>0</v>
      </c>
      <c r="K42" s="219">
        <f>+I42-H42</f>
        <v>40932.81</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motocyklový šport - bežné transfery</v>
      </c>
      <c r="C53" s="73">
        <f>IF(A53&lt;&gt;"",INDEX(FP!D:D,Doklady!B$2+(ROW()-53)),"")</f>
        <v>144896</v>
      </c>
      <c r="D53" s="73">
        <f>IF(A53&lt;&gt;"",Doklady!I1-Doklady!J1,"")</f>
        <v>40932.810000000005</v>
      </c>
      <c r="E53" s="73">
        <f>IF(A53&lt;&gt;"",MIN(D53,C53)*Doklady!C1/(1-Doklady!C1),"")</f>
        <v>0</v>
      </c>
      <c r="F53" s="71">
        <f>IF(A53&lt;&gt;"",Doklady!J1,"")</f>
        <v>0</v>
      </c>
      <c r="G53" s="73">
        <f>+IFERROR(HLOOKUP(IF(RIGHT(B53,15)="bežné transfery",LEFT(B53,LEN(B53)-18),0),$J$40:$K$42,3,0),MIN(C53,D53))</f>
        <v>40932.81</v>
      </c>
      <c r="H53" s="71"/>
      <c r="I53" s="73">
        <f>IF(A53&lt;&gt;"",MAX(IF(G53&lt;C53,C53-G53,0)+IF(F53&lt;E53,E53-F53,0),0),0)</f>
        <v>103963.19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Svitko Štefan</v>
      </c>
      <c r="C54" s="73">
        <f>IF(A54&lt;&gt;"",INDEX(FP!D:D,Doklady!B$2+(ROW()-53)),"")</f>
        <v>20000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20000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9" t="str">
        <f>Doklady!H3</f>
        <v>Vaculík Martin</v>
      </c>
      <c r="C55" s="73">
        <f>IF(A55&lt;&gt;"",INDEX(FP!D:D,Doklady!B$2+(ROW()-53)),"")</f>
        <v>35000</v>
      </c>
      <c r="D55" s="73">
        <f>IF(A55&lt;&gt;"",Doklady!I3-Doklady!J3,"")</f>
        <v>0</v>
      </c>
      <c r="E55" s="73">
        <f>IF(A55&lt;&gt;"",MIN(D55,C55)*Doklady!C3/(1-Doklady!C3),"")</f>
        <v>0</v>
      </c>
      <c r="F55" s="71">
        <f>IF(A55&lt;&gt;"",Doklady!J3,"")</f>
        <v>0</v>
      </c>
      <c r="G55" s="73">
        <f t="shared" si="0"/>
        <v>0</v>
      </c>
      <c r="H55" s="71"/>
      <c r="I55" s="73">
        <f t="shared" si="1"/>
        <v>35000</v>
      </c>
      <c r="J55" s="84" t="str">
        <f t="shared" si="2"/>
        <v/>
      </c>
      <c r="K55" s="84" t="str">
        <f>Doklady!F3</f>
        <v>026 03</v>
      </c>
      <c r="L55" s="84" t="str">
        <f>IF(A55&lt;&gt;"",INDEX(FP!H:H,Doklady!B$2+(ROW()-52)),"")</f>
        <v>B</v>
      </c>
      <c r="M55" s="84" t="str">
        <f t="shared" si="3"/>
        <v>026 03B</v>
      </c>
    </row>
    <row r="56" spans="1:20" x14ac:dyDescent="0.2">
      <c r="A56" s="75" t="str">
        <f>Doklady!D4</f>
        <v>e</v>
      </c>
      <c r="B56" s="119" t="str">
        <f>Doklady!H4</f>
        <v>Zlatá prilba SNP Žarnovica</v>
      </c>
      <c r="C56" s="73">
        <f>IF(A56&lt;&gt;"",INDEX(FP!D:D,Doklady!B$2+(ROW()-53)),"")</f>
        <v>10000</v>
      </c>
      <c r="D56" s="73">
        <f>IF(A56&lt;&gt;"",Doklady!I4-Doklady!J4,"")</f>
        <v>0</v>
      </c>
      <c r="E56" s="73">
        <f>IF(A56&lt;&gt;"",MIN(D56,C56)*Doklady!C4/(1-Doklady!C4),"")</f>
        <v>0</v>
      </c>
      <c r="F56" s="71">
        <f>IF(A56&lt;&gt;"",Doklady!J4,"")</f>
        <v>0</v>
      </c>
      <c r="G56" s="73">
        <f t="shared" si="0"/>
        <v>0</v>
      </c>
      <c r="H56" s="71"/>
      <c r="I56" s="73">
        <f t="shared" si="1"/>
        <v>10000</v>
      </c>
      <c r="J56" s="84" t="str">
        <f t="shared" si="2"/>
        <v/>
      </c>
      <c r="K56" s="84" t="str">
        <f>Doklady!F4</f>
        <v>026 03</v>
      </c>
      <c r="L56" s="84" t="str">
        <f>IF(A56&lt;&gt;"",INDEX(FP!H:H,Doklady!B$2+(ROW()-52)),"")</f>
        <v>B</v>
      </c>
      <c r="M56" s="84" t="str">
        <f t="shared" si="3"/>
        <v>026 03B</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209896</v>
      </c>
      <c r="D130" s="228">
        <f t="shared" ref="D130:I130" si="9">SUM(D53:D129)</f>
        <v>40932.810000000005</v>
      </c>
      <c r="E130" s="228">
        <f t="shared" si="9"/>
        <v>0</v>
      </c>
      <c r="F130" s="228">
        <f t="shared" si="9"/>
        <v>0</v>
      </c>
      <c r="G130" s="228">
        <f t="shared" si="9"/>
        <v>40932.81</v>
      </c>
      <c r="H130" s="228">
        <f t="shared" si="9"/>
        <v>0</v>
      </c>
      <c r="I130" s="228">
        <f t="shared" si="9"/>
        <v>168963.19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58"/>
      <c r="E140" s="358"/>
      <c r="F140" s="358"/>
      <c r="G140" s="358"/>
      <c r="H140" s="358"/>
      <c r="I140" s="358"/>
      <c r="J140" s="85"/>
    </row>
    <row r="141" spans="1:26" ht="68.25" customHeight="1" x14ac:dyDescent="0.2">
      <c r="A141" s="9"/>
      <c r="B141" s="283" t="s">
        <v>434</v>
      </c>
      <c r="C141" s="214"/>
      <c r="D141" s="342" t="s">
        <v>435</v>
      </c>
      <c r="E141" s="342"/>
      <c r="F141" s="342"/>
      <c r="G141" s="342"/>
      <c r="H141" s="342"/>
      <c r="I141" s="342"/>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04" priority="43" stopIfTrue="1" operator="lessThanOrEqual">
      <formula>0</formula>
    </cfRule>
    <cfRule type="cellIs" dxfId="103" priority="44" stopIfTrue="1" operator="greaterThan">
      <formula>0</formula>
    </cfRule>
  </conditionalFormatting>
  <conditionalFormatting sqref="D53:D129">
    <cfRule type="expression" dxfId="102" priority="31" stopIfTrue="1">
      <formula>$C53=$D53</formula>
    </cfRule>
    <cfRule type="expression" dxfId="101" priority="33" stopIfTrue="1">
      <formula>$C53&lt;&gt;$D53</formula>
    </cfRule>
  </conditionalFormatting>
  <conditionalFormatting sqref="E9:F9">
    <cfRule type="expression" dxfId="100" priority="38" stopIfTrue="1">
      <formula>SUM($E$10:$F$14)&gt;0</formula>
    </cfRule>
  </conditionalFormatting>
  <conditionalFormatting sqref="G53:G129">
    <cfRule type="expression" dxfId="99" priority="13" stopIfTrue="1">
      <formula>$C53=$G53</formula>
    </cfRule>
    <cfRule type="expression" dxfId="98" priority="14" stopIfTrue="1">
      <formula>$C53&lt;&gt;$G53</formula>
    </cfRule>
  </conditionalFormatting>
  <conditionalFormatting sqref="I42">
    <cfRule type="cellIs" dxfId="97" priority="1" stopIfTrue="1" operator="greaterThan">
      <formula>0</formula>
    </cfRule>
  </conditionalFormatting>
  <conditionalFormatting sqref="I47">
    <cfRule type="cellIs" dxfId="96" priority="15" stopIfTrue="1" operator="greaterThan">
      <formula>0</formula>
    </cfRule>
  </conditionalFormatting>
  <conditionalFormatting sqref="I53:I129">
    <cfRule type="cellIs" dxfId="95" priority="40" stopIfTrue="1" operator="equal">
      <formula>0</formula>
    </cfRule>
    <cfRule type="cellIs" dxfId="94"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31" zoomScaleNormal="100" workbookViewId="0">
      <selection activeCell="G131" sqref="G131"/>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40932.810000000005</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Svitko Štefan</v>
      </c>
      <c r="B2" s="237">
        <f>MATCH(B1,FP!A:A,0)</f>
        <v>94</v>
      </c>
      <c r="C2" s="233">
        <f>IF(ROW()&lt;=B$3,INDEX(FP!E:E,B$2+ROW()-1),"")</f>
        <v>0</v>
      </c>
      <c r="D2" s="234" t="str">
        <f>IF(ROW()&lt;=B$3,INDEX(FP!F:F,B$2+ROW()-1),"")</f>
        <v>d</v>
      </c>
      <c r="E2" s="234"/>
      <c r="F2" s="234" t="str">
        <f>IF(ROW()&lt;=B$3,INDEX(FP!G:G,B$2+ROW()-1),"")</f>
        <v>026 03</v>
      </c>
      <c r="G2" s="234"/>
      <c r="H2" s="235" t="str">
        <f>IF(ROW()&lt;=B$3,INDEX(FP!C:C,B$2+ROW()-1),"")</f>
        <v>Svitko Štefan</v>
      </c>
      <c r="I2" s="236">
        <f t="shared" si="0"/>
        <v>0</v>
      </c>
      <c r="J2" s="236">
        <f t="shared" si="1"/>
        <v>0</v>
      </c>
      <c r="K2" s="110" t="str">
        <f>$A2</f>
        <v>d - Svitko Štefan</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d - Vaculík Martin</v>
      </c>
      <c r="B3" s="238">
        <f>COUNTIF(FP!A:A,Doklady!B1)</f>
        <v>4</v>
      </c>
      <c r="C3" s="233">
        <f>IF(ROW()&lt;=B$3,INDEX(FP!E:E,B$2+ROW()-1),"")</f>
        <v>0</v>
      </c>
      <c r="D3" s="234" t="str">
        <f>IF(ROW()&lt;=B$3,INDEX(FP!F:F,B$2+ROW()-1),"")</f>
        <v>d</v>
      </c>
      <c r="E3" s="234"/>
      <c r="F3" s="234" t="str">
        <f>IF(ROW()&lt;=B$3,INDEX(FP!G:G,B$2+ROW()-1),"")</f>
        <v>026 03</v>
      </c>
      <c r="G3" s="234"/>
      <c r="H3" s="235" t="str">
        <f>IF(ROW()&lt;=B$3,INDEX(FP!C:C,B$2+ROW()-1),"")</f>
        <v>Vaculík Martin</v>
      </c>
      <c r="I3" s="236">
        <f t="shared" si="0"/>
        <v>0</v>
      </c>
      <c r="J3" s="236">
        <f t="shared" si="1"/>
        <v>0</v>
      </c>
      <c r="K3" s="110" t="str">
        <f t="shared" ref="K3:K66" si="2">$A3</f>
        <v>d - Vaculík Martin</v>
      </c>
      <c r="L3" s="101">
        <v>99</v>
      </c>
      <c r="M3" s="99" t="str">
        <f>$A2</f>
        <v>d - Svitko Štefan</v>
      </c>
      <c r="N3" s="100">
        <v>99</v>
      </c>
      <c r="O3" s="88"/>
      <c r="P3" s="88"/>
      <c r="Q3" s="88"/>
      <c r="R3" s="88"/>
      <c r="S3" s="88"/>
      <c r="T3" s="88"/>
      <c r="U3" s="88"/>
      <c r="V3" s="88"/>
      <c r="W3" s="88"/>
      <c r="X3" s="88"/>
      <c r="Y3" s="88"/>
    </row>
    <row r="4" spans="1:25" s="6" customFormat="1" ht="12" hidden="1" thickBot="1" x14ac:dyDescent="0.25">
      <c r="A4" s="235" t="str">
        <f>IF(ROW()&lt;=B$3,INDEX(FP!F:F,B$2+ROW()-1)&amp;" - "&amp;INDEX(FP!C:C,B$2+ROW()-1),"")</f>
        <v>e - Zlatá prilba SNP Žarnovica</v>
      </c>
      <c r="B4" s="239"/>
      <c r="C4" s="240">
        <f>IF(ROW()&lt;=B$3,INDEX(FP!E:E,B$2+ROW()-1),"")</f>
        <v>0</v>
      </c>
      <c r="D4" s="234" t="str">
        <f>IF(ROW()&lt;=B$3,INDEX(FP!F:F,B$2+ROW()-1),"")</f>
        <v>e</v>
      </c>
      <c r="E4" s="234"/>
      <c r="F4" s="234" t="str">
        <f>IF(ROW()&lt;=B$3,INDEX(FP!G:G,B$2+ROW()-1),"")</f>
        <v>026 03</v>
      </c>
      <c r="G4" s="234"/>
      <c r="H4" s="235" t="str">
        <f>IF(ROW()&lt;=B$3,INDEX(FP!C:C,B$2+ROW()-1),"")</f>
        <v>Zlatá prilba SNP Žarnovica</v>
      </c>
      <c r="I4" s="236">
        <f t="shared" si="0"/>
        <v>0</v>
      </c>
      <c r="J4" s="236">
        <f t="shared" si="1"/>
        <v>0</v>
      </c>
      <c r="K4" s="110" t="str">
        <f t="shared" si="2"/>
        <v>e - Zlatá prilba SNP Žarnovica</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e - Zlatá prilba SNP Žarnovica</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27</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2.5" x14ac:dyDescent="0.2">
      <c r="A107" s="14" t="s">
        <v>1753</v>
      </c>
      <c r="B107" s="14" t="s">
        <v>1754</v>
      </c>
      <c r="C107" s="14"/>
      <c r="D107" s="16">
        <v>45687</v>
      </c>
      <c r="E107" s="16"/>
      <c r="F107" s="14" t="s">
        <v>1755</v>
      </c>
      <c r="G107" s="14"/>
      <c r="H107" s="14" t="s">
        <v>1756</v>
      </c>
      <c r="I107" s="15">
        <v>200</v>
      </c>
      <c r="J107" s="77">
        <v>5</v>
      </c>
      <c r="K107" s="92"/>
    </row>
    <row r="108" spans="1:25" ht="12.75" x14ac:dyDescent="0.2">
      <c r="A108" s="14" t="s">
        <v>1753</v>
      </c>
      <c r="B108" s="14" t="s">
        <v>1757</v>
      </c>
      <c r="C108" s="14"/>
      <c r="D108" s="16">
        <v>45688</v>
      </c>
      <c r="E108" s="16"/>
      <c r="F108" s="14" t="s">
        <v>1758</v>
      </c>
      <c r="G108" s="14" t="s">
        <v>1759</v>
      </c>
      <c r="H108" s="14" t="s">
        <v>1760</v>
      </c>
      <c r="I108" s="15">
        <v>8.65</v>
      </c>
      <c r="J108" s="77">
        <v>4</v>
      </c>
      <c r="K108" s="92"/>
    </row>
    <row r="109" spans="1:25" ht="22.5" x14ac:dyDescent="0.2">
      <c r="A109" s="14" t="s">
        <v>1753</v>
      </c>
      <c r="B109" s="14" t="s">
        <v>1761</v>
      </c>
      <c r="C109" s="14" t="s">
        <v>1762</v>
      </c>
      <c r="D109" s="16">
        <v>45692</v>
      </c>
      <c r="E109" s="16"/>
      <c r="F109" s="14" t="s">
        <v>1763</v>
      </c>
      <c r="G109" s="14" t="s">
        <v>1764</v>
      </c>
      <c r="H109" s="14" t="s">
        <v>1765</v>
      </c>
      <c r="I109" s="15">
        <v>1126.47</v>
      </c>
      <c r="J109" s="77">
        <v>5</v>
      </c>
      <c r="K109" s="92"/>
    </row>
    <row r="110" spans="1:25" ht="12.75" x14ac:dyDescent="0.2">
      <c r="A110" s="14" t="s">
        <v>1753</v>
      </c>
      <c r="B110" s="14" t="s">
        <v>1766</v>
      </c>
      <c r="C110" s="14" t="s">
        <v>1767</v>
      </c>
      <c r="D110" s="16">
        <v>45692</v>
      </c>
      <c r="E110" s="16"/>
      <c r="F110" s="14" t="s">
        <v>1768</v>
      </c>
      <c r="G110" s="14"/>
      <c r="H110" s="14" t="s">
        <v>1769</v>
      </c>
      <c r="I110" s="15">
        <v>1226.33</v>
      </c>
      <c r="J110" s="77">
        <v>2</v>
      </c>
      <c r="K110" s="92"/>
    </row>
    <row r="111" spans="1:25" ht="12.75" x14ac:dyDescent="0.2">
      <c r="A111" s="14" t="s">
        <v>1753</v>
      </c>
      <c r="B111" s="14" t="s">
        <v>1766</v>
      </c>
      <c r="C111" s="14" t="s">
        <v>1767</v>
      </c>
      <c r="D111" s="16">
        <v>45692</v>
      </c>
      <c r="E111" s="16"/>
      <c r="F111" s="14" t="s">
        <v>1770</v>
      </c>
      <c r="G111" s="14"/>
      <c r="H111" s="14" t="s">
        <v>1771</v>
      </c>
      <c r="I111" s="15">
        <v>1148.8599999999999</v>
      </c>
      <c r="J111" s="77">
        <v>4</v>
      </c>
      <c r="K111" s="92"/>
    </row>
    <row r="112" spans="1:25" ht="33.75" x14ac:dyDescent="0.2">
      <c r="A112" s="14" t="s">
        <v>1753</v>
      </c>
      <c r="B112" s="14" t="s">
        <v>1766</v>
      </c>
      <c r="C112" s="14"/>
      <c r="D112" s="16">
        <v>45713</v>
      </c>
      <c r="E112" s="16"/>
      <c r="F112" s="14" t="s">
        <v>1772</v>
      </c>
      <c r="G112" s="14" t="s">
        <v>1773</v>
      </c>
      <c r="H112" s="14" t="s">
        <v>1774</v>
      </c>
      <c r="I112" s="15">
        <v>69</v>
      </c>
      <c r="J112" s="77">
        <v>5</v>
      </c>
      <c r="K112" s="92"/>
    </row>
    <row r="113" spans="1:11" ht="22.5" x14ac:dyDescent="0.2">
      <c r="A113" s="14" t="s">
        <v>1753</v>
      </c>
      <c r="B113" s="14" t="s">
        <v>1766</v>
      </c>
      <c r="C113" s="14"/>
      <c r="D113" s="16">
        <v>45713</v>
      </c>
      <c r="E113" s="16"/>
      <c r="F113" s="14" t="s">
        <v>1775</v>
      </c>
      <c r="G113" s="14" t="s">
        <v>1773</v>
      </c>
      <c r="H113" s="14" t="s">
        <v>1774</v>
      </c>
      <c r="I113" s="15">
        <v>114</v>
      </c>
      <c r="J113" s="77">
        <v>5</v>
      </c>
      <c r="K113" s="92"/>
    </row>
    <row r="114" spans="1:11" ht="22.5" x14ac:dyDescent="0.2">
      <c r="A114" s="14" t="s">
        <v>1753</v>
      </c>
      <c r="B114" s="14" t="s">
        <v>1766</v>
      </c>
      <c r="C114" s="14"/>
      <c r="D114" s="16">
        <v>45713</v>
      </c>
      <c r="E114" s="16"/>
      <c r="F114" s="14" t="s">
        <v>1776</v>
      </c>
      <c r="G114" s="14" t="s">
        <v>1773</v>
      </c>
      <c r="H114" s="14" t="s">
        <v>1774</v>
      </c>
      <c r="I114" s="15">
        <v>57</v>
      </c>
      <c r="J114" s="77">
        <v>5</v>
      </c>
      <c r="K114" s="92"/>
    </row>
    <row r="115" spans="1:11" ht="22.5" x14ac:dyDescent="0.2">
      <c r="A115" s="14" t="s">
        <v>1753</v>
      </c>
      <c r="B115" s="14" t="s">
        <v>1766</v>
      </c>
      <c r="C115" s="14"/>
      <c r="D115" s="16">
        <v>45713</v>
      </c>
      <c r="E115" s="16"/>
      <c r="F115" s="14" t="s">
        <v>1776</v>
      </c>
      <c r="G115" s="14" t="s">
        <v>1773</v>
      </c>
      <c r="H115" s="14" t="s">
        <v>1774</v>
      </c>
      <c r="I115" s="15">
        <v>76</v>
      </c>
      <c r="J115" s="77">
        <v>5</v>
      </c>
      <c r="K115" s="92"/>
    </row>
    <row r="116" spans="1:11" ht="22.5" x14ac:dyDescent="0.2">
      <c r="A116" s="14" t="s">
        <v>1753</v>
      </c>
      <c r="B116" s="14" t="s">
        <v>1766</v>
      </c>
      <c r="C116" s="14" t="s">
        <v>1777</v>
      </c>
      <c r="D116" s="16">
        <v>45714</v>
      </c>
      <c r="E116" s="16"/>
      <c r="F116" s="14" t="s">
        <v>1778</v>
      </c>
      <c r="G116" s="14" t="s">
        <v>1779</v>
      </c>
      <c r="H116" s="14" t="s">
        <v>1780</v>
      </c>
      <c r="I116" s="15">
        <v>90</v>
      </c>
      <c r="J116" s="77">
        <v>2</v>
      </c>
      <c r="K116" s="92"/>
    </row>
    <row r="117" spans="1:11" ht="22.5" x14ac:dyDescent="0.2">
      <c r="A117" s="14" t="s">
        <v>1753</v>
      </c>
      <c r="B117" s="14" t="s">
        <v>1766</v>
      </c>
      <c r="C117" s="14" t="s">
        <v>1781</v>
      </c>
      <c r="D117" s="16">
        <v>45714</v>
      </c>
      <c r="E117" s="16"/>
      <c r="F117" s="14" t="s">
        <v>1782</v>
      </c>
      <c r="G117" s="14" t="s">
        <v>1779</v>
      </c>
      <c r="H117" s="14" t="s">
        <v>1780</v>
      </c>
      <c r="I117" s="15">
        <v>90</v>
      </c>
      <c r="J117" s="77">
        <v>2</v>
      </c>
      <c r="K117" s="92"/>
    </row>
    <row r="118" spans="1:11" ht="22.5" x14ac:dyDescent="0.2">
      <c r="A118" s="14" t="s">
        <v>1753</v>
      </c>
      <c r="B118" s="14" t="s">
        <v>1766</v>
      </c>
      <c r="C118" s="14" t="s">
        <v>1783</v>
      </c>
      <c r="D118" s="16">
        <v>45714</v>
      </c>
      <c r="E118" s="16"/>
      <c r="F118" s="14" t="s">
        <v>1784</v>
      </c>
      <c r="G118" s="14" t="s">
        <v>1779</v>
      </c>
      <c r="H118" s="14" t="s">
        <v>1780</v>
      </c>
      <c r="I118" s="15">
        <v>90</v>
      </c>
      <c r="J118" s="77">
        <v>2</v>
      </c>
      <c r="K118" s="92"/>
    </row>
    <row r="119" spans="1:11" ht="12.75" x14ac:dyDescent="0.2">
      <c r="A119" s="14" t="s">
        <v>1753</v>
      </c>
      <c r="B119" s="14" t="s">
        <v>1766</v>
      </c>
      <c r="C119" s="14"/>
      <c r="D119" s="16">
        <v>45716</v>
      </c>
      <c r="E119" s="16"/>
      <c r="F119" s="14" t="s">
        <v>1758</v>
      </c>
      <c r="G119" s="14" t="s">
        <v>1759</v>
      </c>
      <c r="H119" s="14" t="s">
        <v>1760</v>
      </c>
      <c r="I119" s="15">
        <v>10.15</v>
      </c>
      <c r="J119" s="77">
        <v>4</v>
      </c>
      <c r="K119" s="92"/>
    </row>
    <row r="120" spans="1:11" ht="22.5" x14ac:dyDescent="0.2">
      <c r="A120" s="14" t="s">
        <v>1753</v>
      </c>
      <c r="B120" s="14" t="s">
        <v>1788</v>
      </c>
      <c r="C120" s="14"/>
      <c r="D120" s="16">
        <v>45721</v>
      </c>
      <c r="E120" s="16"/>
      <c r="F120" s="14" t="s">
        <v>1785</v>
      </c>
      <c r="G120" s="14"/>
      <c r="H120" s="14" t="s">
        <v>1797</v>
      </c>
      <c r="I120" s="15">
        <v>60</v>
      </c>
      <c r="J120" s="77">
        <v>5</v>
      </c>
      <c r="K120" s="92"/>
    </row>
    <row r="121" spans="1:11" ht="12.75" x14ac:dyDescent="0.2">
      <c r="A121" s="14" t="s">
        <v>1753</v>
      </c>
      <c r="B121" s="14" t="s">
        <v>1788</v>
      </c>
      <c r="C121" s="14" t="s">
        <v>1786</v>
      </c>
      <c r="D121" s="16">
        <v>45721</v>
      </c>
      <c r="E121" s="16"/>
      <c r="F121" s="14" t="s">
        <v>1768</v>
      </c>
      <c r="G121" s="14"/>
      <c r="H121" s="14" t="s">
        <v>1769</v>
      </c>
      <c r="I121" s="15">
        <v>1113.5899999999999</v>
      </c>
      <c r="J121" s="77">
        <v>2</v>
      </c>
      <c r="K121" s="92"/>
    </row>
    <row r="122" spans="1:11" ht="12.75" x14ac:dyDescent="0.2">
      <c r="A122" s="14" t="s">
        <v>1753</v>
      </c>
      <c r="B122" s="14" t="s">
        <v>1788</v>
      </c>
      <c r="C122" s="14" t="s">
        <v>1786</v>
      </c>
      <c r="D122" s="16">
        <v>45721</v>
      </c>
      <c r="E122" s="16"/>
      <c r="F122" s="14" t="s">
        <v>1787</v>
      </c>
      <c r="G122" s="14"/>
      <c r="H122" s="14" t="s">
        <v>1771</v>
      </c>
      <c r="I122" s="15">
        <v>1138.21</v>
      </c>
      <c r="J122" s="77">
        <v>4</v>
      </c>
      <c r="K122" s="92"/>
    </row>
    <row r="123" spans="1:11" ht="33.75" x14ac:dyDescent="0.2">
      <c r="A123" s="14" t="s">
        <v>1753</v>
      </c>
      <c r="B123" s="14" t="s">
        <v>1788</v>
      </c>
      <c r="C123" s="14"/>
      <c r="D123" s="16">
        <v>45723</v>
      </c>
      <c r="E123" s="16"/>
      <c r="F123" s="14" t="s">
        <v>1789</v>
      </c>
      <c r="G123" s="14"/>
      <c r="H123" s="14" t="s">
        <v>1790</v>
      </c>
      <c r="I123" s="15">
        <v>800</v>
      </c>
      <c r="J123" s="77">
        <v>3</v>
      </c>
      <c r="K123" s="92"/>
    </row>
    <row r="124" spans="1:11" ht="33.75" x14ac:dyDescent="0.2">
      <c r="A124" s="14" t="s">
        <v>1753</v>
      </c>
      <c r="B124" s="14" t="s">
        <v>1788</v>
      </c>
      <c r="C124" s="14"/>
      <c r="D124" s="16">
        <v>45723</v>
      </c>
      <c r="E124" s="16"/>
      <c r="F124" s="14" t="s">
        <v>1791</v>
      </c>
      <c r="G124" s="14"/>
      <c r="H124" s="14" t="s">
        <v>1790</v>
      </c>
      <c r="I124" s="15">
        <v>800</v>
      </c>
      <c r="J124" s="77">
        <v>3</v>
      </c>
      <c r="K124" s="92"/>
    </row>
    <row r="125" spans="1:11" ht="12.75" x14ac:dyDescent="0.2">
      <c r="A125" s="14" t="s">
        <v>1753</v>
      </c>
      <c r="B125" s="14"/>
      <c r="C125" s="14"/>
      <c r="D125" s="16"/>
      <c r="E125" s="16"/>
      <c r="F125" s="14"/>
      <c r="G125" s="14"/>
      <c r="H125" s="14"/>
      <c r="I125" s="15"/>
      <c r="J125" s="77"/>
      <c r="K125" s="92"/>
    </row>
    <row r="126" spans="1:11" ht="33.75" x14ac:dyDescent="0.2">
      <c r="A126" s="14" t="s">
        <v>1753</v>
      </c>
      <c r="B126" s="14" t="s">
        <v>1792</v>
      </c>
      <c r="C126" s="14" t="s">
        <v>1793</v>
      </c>
      <c r="D126" s="16">
        <v>45734</v>
      </c>
      <c r="E126" s="16"/>
      <c r="F126" s="14" t="s">
        <v>1794</v>
      </c>
      <c r="G126" s="14" t="s">
        <v>1795</v>
      </c>
      <c r="H126" s="14" t="s">
        <v>1810</v>
      </c>
      <c r="I126" s="15">
        <v>275.52</v>
      </c>
      <c r="J126" s="77">
        <v>3</v>
      </c>
      <c r="K126" s="92"/>
    </row>
    <row r="127" spans="1:11" ht="22.5" x14ac:dyDescent="0.2">
      <c r="A127" s="14" t="s">
        <v>1753</v>
      </c>
      <c r="B127" s="14" t="s">
        <v>1792</v>
      </c>
      <c r="C127" s="14" t="s">
        <v>1796</v>
      </c>
      <c r="D127" s="16">
        <v>45734</v>
      </c>
      <c r="E127" s="16"/>
      <c r="F127" s="14" t="s">
        <v>1798</v>
      </c>
      <c r="G127" s="14" t="s">
        <v>1779</v>
      </c>
      <c r="H127" s="14" t="s">
        <v>1780</v>
      </c>
      <c r="I127" s="15">
        <v>90</v>
      </c>
      <c r="J127" s="77">
        <v>3</v>
      </c>
      <c r="K127" s="92"/>
    </row>
    <row r="128" spans="1:11" ht="12.75" x14ac:dyDescent="0.2">
      <c r="A128" s="14" t="s">
        <v>1753</v>
      </c>
      <c r="B128" s="14" t="s">
        <v>1799</v>
      </c>
      <c r="C128" s="14" t="s">
        <v>1800</v>
      </c>
      <c r="D128" s="16">
        <v>45741</v>
      </c>
      <c r="E128" s="16"/>
      <c r="F128" s="14" t="s">
        <v>1801</v>
      </c>
      <c r="G128" s="14" t="s">
        <v>1802</v>
      </c>
      <c r="H128" s="14" t="s">
        <v>1803</v>
      </c>
      <c r="I128" s="15">
        <v>312.86</v>
      </c>
      <c r="J128" s="77">
        <v>4</v>
      </c>
      <c r="K128" s="92"/>
    </row>
    <row r="129" spans="1:11" ht="33.75" x14ac:dyDescent="0.2">
      <c r="A129" s="14" t="s">
        <v>1753</v>
      </c>
      <c r="B129" s="14" t="s">
        <v>1788</v>
      </c>
      <c r="C129" s="14"/>
      <c r="D129" s="16">
        <v>45741</v>
      </c>
      <c r="E129" s="16"/>
      <c r="F129" s="14" t="s">
        <v>1804</v>
      </c>
      <c r="G129" s="14"/>
      <c r="H129" s="14" t="s">
        <v>1805</v>
      </c>
      <c r="I129" s="15">
        <v>400</v>
      </c>
      <c r="J129" s="77">
        <v>2</v>
      </c>
      <c r="K129" s="92"/>
    </row>
    <row r="130" spans="1:11" ht="22.5" x14ac:dyDescent="0.2">
      <c r="A130" s="14" t="s">
        <v>1753</v>
      </c>
      <c r="B130" s="14" t="s">
        <v>1806</v>
      </c>
      <c r="C130" s="14" t="s">
        <v>1807</v>
      </c>
      <c r="D130" s="16">
        <v>45744</v>
      </c>
      <c r="E130" s="16"/>
      <c r="F130" s="14" t="s">
        <v>1808</v>
      </c>
      <c r="G130" s="14"/>
      <c r="H130" s="14" t="s">
        <v>1809</v>
      </c>
      <c r="I130" s="15">
        <v>444</v>
      </c>
      <c r="J130" s="77">
        <v>3</v>
      </c>
      <c r="K130" s="92"/>
    </row>
    <row r="131" spans="1:11" ht="12.75" x14ac:dyDescent="0.2">
      <c r="A131" s="14" t="s">
        <v>1753</v>
      </c>
      <c r="B131" s="14" t="s">
        <v>1788</v>
      </c>
      <c r="C131" s="14"/>
      <c r="D131" s="16">
        <v>45747</v>
      </c>
      <c r="E131" s="16"/>
      <c r="F131" s="14" t="s">
        <v>1758</v>
      </c>
      <c r="G131" s="14" t="s">
        <v>1759</v>
      </c>
      <c r="H131" s="14" t="s">
        <v>1760</v>
      </c>
      <c r="I131" s="15">
        <v>8.9</v>
      </c>
      <c r="J131" s="77">
        <v>4</v>
      </c>
      <c r="K131" s="92"/>
    </row>
    <row r="132" spans="1:11" ht="22.5" x14ac:dyDescent="0.2">
      <c r="A132" s="14" t="s">
        <v>1753</v>
      </c>
      <c r="B132" s="14" t="s">
        <v>1811</v>
      </c>
      <c r="C132" s="14"/>
      <c r="D132" s="16">
        <v>45748</v>
      </c>
      <c r="E132" s="16"/>
      <c r="F132" s="14" t="s">
        <v>1812</v>
      </c>
      <c r="G132" s="14"/>
      <c r="H132" s="14" t="s">
        <v>1813</v>
      </c>
      <c r="I132" s="15">
        <v>400</v>
      </c>
      <c r="J132" s="77">
        <v>1</v>
      </c>
      <c r="K132" s="92"/>
    </row>
    <row r="133" spans="1:11" ht="22.5" x14ac:dyDescent="0.2">
      <c r="A133" s="14" t="s">
        <v>1753</v>
      </c>
      <c r="B133" s="14" t="s">
        <v>1814</v>
      </c>
      <c r="C133" s="14" t="s">
        <v>1815</v>
      </c>
      <c r="D133" s="16">
        <v>45751</v>
      </c>
      <c r="E133" s="16"/>
      <c r="F133" s="14" t="s">
        <v>1816</v>
      </c>
      <c r="G133" s="14" t="s">
        <v>1817</v>
      </c>
      <c r="H133" s="14" t="s">
        <v>1818</v>
      </c>
      <c r="I133" s="15">
        <v>150.99</v>
      </c>
      <c r="J133" s="77">
        <v>5</v>
      </c>
      <c r="K133" s="92"/>
    </row>
    <row r="134" spans="1:11" ht="33.75" x14ac:dyDescent="0.2">
      <c r="A134" s="14" t="s">
        <v>1753</v>
      </c>
      <c r="B134" s="14" t="s">
        <v>1819</v>
      </c>
      <c r="C134" s="14" t="s">
        <v>1820</v>
      </c>
      <c r="D134" s="16">
        <v>45751</v>
      </c>
      <c r="E134" s="16"/>
      <c r="F134" s="14" t="s">
        <v>1821</v>
      </c>
      <c r="G134" s="14"/>
      <c r="H134" s="14" t="s">
        <v>1809</v>
      </c>
      <c r="I134" s="15">
        <v>592</v>
      </c>
      <c r="J134" s="77">
        <v>3</v>
      </c>
      <c r="K134" s="92"/>
    </row>
    <row r="135" spans="1:11" ht="12.75" x14ac:dyDescent="0.2">
      <c r="A135" s="14" t="s">
        <v>1753</v>
      </c>
      <c r="B135" s="14" t="s">
        <v>1811</v>
      </c>
      <c r="C135" s="14" t="s">
        <v>1822</v>
      </c>
      <c r="D135" s="16">
        <v>45754</v>
      </c>
      <c r="E135" s="16"/>
      <c r="F135" s="14" t="s">
        <v>1823</v>
      </c>
      <c r="G135" s="14"/>
      <c r="H135" s="14" t="s">
        <v>1771</v>
      </c>
      <c r="I135" s="15">
        <v>1303.6199999999999</v>
      </c>
      <c r="J135" s="77">
        <v>3</v>
      </c>
      <c r="K135" s="92"/>
    </row>
    <row r="136" spans="1:11" ht="12.75" x14ac:dyDescent="0.2">
      <c r="A136" s="14" t="s">
        <v>1753</v>
      </c>
      <c r="B136" s="14" t="s">
        <v>1811</v>
      </c>
      <c r="C136" s="14" t="s">
        <v>1822</v>
      </c>
      <c r="D136" s="16">
        <v>45754</v>
      </c>
      <c r="E136" s="16"/>
      <c r="F136" s="14" t="s">
        <v>1823</v>
      </c>
      <c r="G136" s="14"/>
      <c r="H136" s="14" t="s">
        <v>1769</v>
      </c>
      <c r="I136" s="15">
        <v>1377.5</v>
      </c>
      <c r="J136" s="77">
        <v>2</v>
      </c>
      <c r="K136" s="92"/>
    </row>
    <row r="137" spans="1:11" ht="22.5" x14ac:dyDescent="0.2">
      <c r="A137" s="14" t="s">
        <v>1753</v>
      </c>
      <c r="B137" s="14" t="s">
        <v>1824</v>
      </c>
      <c r="C137" s="14" t="s">
        <v>1825</v>
      </c>
      <c r="D137" s="16">
        <v>45756</v>
      </c>
      <c r="E137" s="16"/>
      <c r="F137" s="14" t="s">
        <v>1898</v>
      </c>
      <c r="G137" s="14" t="s">
        <v>1899</v>
      </c>
      <c r="H137" s="14" t="s">
        <v>1897</v>
      </c>
      <c r="I137" s="15">
        <v>2500</v>
      </c>
      <c r="J137" s="77">
        <v>3</v>
      </c>
      <c r="K137" s="92"/>
    </row>
    <row r="138" spans="1:11" ht="12.75" x14ac:dyDescent="0.2">
      <c r="A138" s="14" t="s">
        <v>1753</v>
      </c>
      <c r="B138" s="14" t="s">
        <v>1811</v>
      </c>
      <c r="C138" s="14" t="s">
        <v>1827</v>
      </c>
      <c r="D138" s="16">
        <v>45758</v>
      </c>
      <c r="E138" s="16"/>
      <c r="F138" s="14" t="s">
        <v>1828</v>
      </c>
      <c r="G138" s="14" t="s">
        <v>1829</v>
      </c>
      <c r="H138" s="14" t="s">
        <v>1830</v>
      </c>
      <c r="I138" s="15">
        <v>1575.99</v>
      </c>
      <c r="J138" s="77">
        <v>4</v>
      </c>
      <c r="K138" s="92"/>
    </row>
    <row r="139" spans="1:11" ht="12.75" x14ac:dyDescent="0.2">
      <c r="A139" s="14" t="s">
        <v>1753</v>
      </c>
      <c r="B139" s="14" t="s">
        <v>1831</v>
      </c>
      <c r="C139" s="14" t="s">
        <v>1834</v>
      </c>
      <c r="D139" s="16">
        <v>45761</v>
      </c>
      <c r="E139" s="16"/>
      <c r="F139" s="14" t="s">
        <v>1833</v>
      </c>
      <c r="G139" s="14" t="s">
        <v>1832</v>
      </c>
      <c r="H139" s="14" t="s">
        <v>1835</v>
      </c>
      <c r="I139" s="15">
        <v>48.15</v>
      </c>
      <c r="J139" s="77">
        <v>3</v>
      </c>
      <c r="K139" s="92"/>
    </row>
    <row r="140" spans="1:11" ht="33.75" x14ac:dyDescent="0.2">
      <c r="A140" s="14" t="s">
        <v>1753</v>
      </c>
      <c r="B140" s="14" t="s">
        <v>1837</v>
      </c>
      <c r="C140" s="14" t="s">
        <v>1838</v>
      </c>
      <c r="D140" s="16">
        <v>45761</v>
      </c>
      <c r="E140" s="16"/>
      <c r="F140" s="14" t="s">
        <v>1839</v>
      </c>
      <c r="G140" s="14" t="s">
        <v>1840</v>
      </c>
      <c r="H140" s="14" t="s">
        <v>1841</v>
      </c>
      <c r="I140" s="15">
        <v>205.41</v>
      </c>
      <c r="J140" s="77">
        <v>4</v>
      </c>
      <c r="K140" s="92"/>
    </row>
    <row r="141" spans="1:11" ht="22.5" x14ac:dyDescent="0.2">
      <c r="A141" s="14" t="s">
        <v>1753</v>
      </c>
      <c r="B141" s="14" t="s">
        <v>1842</v>
      </c>
      <c r="C141" s="14" t="s">
        <v>1843</v>
      </c>
      <c r="D141" s="16">
        <v>45761</v>
      </c>
      <c r="E141" s="16"/>
      <c r="F141" s="14" t="s">
        <v>1844</v>
      </c>
      <c r="G141" s="14"/>
      <c r="H141" s="14" t="s">
        <v>1809</v>
      </c>
      <c r="I141" s="15">
        <v>2960</v>
      </c>
      <c r="J141" s="77">
        <v>4</v>
      </c>
      <c r="K141" s="92"/>
    </row>
    <row r="142" spans="1:11" ht="22.5" x14ac:dyDescent="0.2">
      <c r="A142" s="14" t="s">
        <v>1753</v>
      </c>
      <c r="B142" s="14" t="s">
        <v>1811</v>
      </c>
      <c r="C142" s="14"/>
      <c r="D142" s="16">
        <v>45761</v>
      </c>
      <c r="E142" s="16"/>
      <c r="F142" s="14" t="s">
        <v>1836</v>
      </c>
      <c r="G142" s="14"/>
      <c r="H142" s="14" t="s">
        <v>1845</v>
      </c>
      <c r="I142" s="15">
        <v>1575</v>
      </c>
      <c r="J142" s="77">
        <v>3</v>
      </c>
      <c r="K142" s="92"/>
    </row>
    <row r="143" spans="1:11" ht="22.5" x14ac:dyDescent="0.2">
      <c r="A143" s="14" t="s">
        <v>1753</v>
      </c>
      <c r="B143" s="14" t="s">
        <v>1811</v>
      </c>
      <c r="C143" s="14"/>
      <c r="D143" s="16">
        <v>45761</v>
      </c>
      <c r="E143" s="16"/>
      <c r="F143" s="14" t="s">
        <v>1846</v>
      </c>
      <c r="G143" s="14"/>
      <c r="H143" s="14" t="s">
        <v>1845</v>
      </c>
      <c r="I143" s="15">
        <v>1650</v>
      </c>
      <c r="J143" s="77">
        <v>3</v>
      </c>
      <c r="K143" s="92"/>
    </row>
    <row r="144" spans="1:11" ht="12.75" x14ac:dyDescent="0.2">
      <c r="A144" s="14" t="s">
        <v>1753</v>
      </c>
      <c r="B144" s="14" t="s">
        <v>1847</v>
      </c>
      <c r="C144" s="14" t="s">
        <v>1848</v>
      </c>
      <c r="D144" s="16">
        <v>45762</v>
      </c>
      <c r="E144" s="16"/>
      <c r="F144" s="14" t="s">
        <v>1849</v>
      </c>
      <c r="G144" s="14" t="s">
        <v>1850</v>
      </c>
      <c r="H144" s="14" t="s">
        <v>1851</v>
      </c>
      <c r="I144" s="15">
        <v>258.3</v>
      </c>
      <c r="J144" s="77">
        <v>3</v>
      </c>
      <c r="K144" s="92"/>
    </row>
    <row r="145" spans="1:11" ht="22.5" x14ac:dyDescent="0.2">
      <c r="A145" s="14" t="s">
        <v>1753</v>
      </c>
      <c r="B145" s="14" t="s">
        <v>1852</v>
      </c>
      <c r="C145" s="14" t="s">
        <v>1853</v>
      </c>
      <c r="D145" s="16">
        <v>45762</v>
      </c>
      <c r="E145" s="16"/>
      <c r="F145" s="14" t="s">
        <v>1854</v>
      </c>
      <c r="G145" s="14" t="s">
        <v>1855</v>
      </c>
      <c r="H145" s="14" t="s">
        <v>1856</v>
      </c>
      <c r="I145" s="15">
        <v>3702.3</v>
      </c>
      <c r="J145" s="77">
        <v>3</v>
      </c>
      <c r="K145" s="92"/>
    </row>
    <row r="146" spans="1:11" ht="22.5" x14ac:dyDescent="0.2">
      <c r="A146" s="14" t="s">
        <v>1753</v>
      </c>
      <c r="B146" s="14" t="s">
        <v>1857</v>
      </c>
      <c r="C146" s="14" t="s">
        <v>1858</v>
      </c>
      <c r="D146" s="16">
        <v>45769</v>
      </c>
      <c r="E146" s="16"/>
      <c r="F146" s="14" t="s">
        <v>1859</v>
      </c>
      <c r="G146" s="14" t="s">
        <v>1860</v>
      </c>
      <c r="H146" s="14" t="s">
        <v>1861</v>
      </c>
      <c r="I146" s="15">
        <v>120</v>
      </c>
      <c r="J146" s="77">
        <v>4</v>
      </c>
      <c r="K146" s="92"/>
    </row>
    <row r="147" spans="1:11" ht="22.5" x14ac:dyDescent="0.2">
      <c r="A147" s="14" t="s">
        <v>1753</v>
      </c>
      <c r="B147" s="14" t="s">
        <v>1862</v>
      </c>
      <c r="C147" s="14" t="s">
        <v>1863</v>
      </c>
      <c r="D147" s="16">
        <v>45769</v>
      </c>
      <c r="E147" s="16"/>
      <c r="F147" s="14" t="s">
        <v>1864</v>
      </c>
      <c r="G147" s="14" t="s">
        <v>1865</v>
      </c>
      <c r="H147" s="14" t="s">
        <v>1866</v>
      </c>
      <c r="I147" s="15">
        <v>1000</v>
      </c>
      <c r="J147" s="77">
        <v>3</v>
      </c>
      <c r="K147" s="92"/>
    </row>
    <row r="148" spans="1:11" ht="22.5" x14ac:dyDescent="0.2">
      <c r="A148" s="14" t="s">
        <v>1753</v>
      </c>
      <c r="B148" s="14" t="s">
        <v>1867</v>
      </c>
      <c r="C148" s="14" t="s">
        <v>1868</v>
      </c>
      <c r="D148" s="16">
        <v>45772</v>
      </c>
      <c r="E148" s="16"/>
      <c r="F148" s="14" t="s">
        <v>1896</v>
      </c>
      <c r="G148" s="14" t="s">
        <v>1869</v>
      </c>
      <c r="H148" s="14" t="s">
        <v>1826</v>
      </c>
      <c r="I148" s="15">
        <v>2500</v>
      </c>
      <c r="J148" s="77">
        <v>3</v>
      </c>
      <c r="K148" s="92"/>
    </row>
    <row r="149" spans="1:11" ht="22.5" x14ac:dyDescent="0.2">
      <c r="A149" s="14" t="s">
        <v>1753</v>
      </c>
      <c r="B149" s="14" t="s">
        <v>1870</v>
      </c>
      <c r="C149" s="14" t="s">
        <v>1871</v>
      </c>
      <c r="D149" s="16">
        <v>45772</v>
      </c>
      <c r="E149" s="16"/>
      <c r="F149" s="14" t="s">
        <v>1872</v>
      </c>
      <c r="G149" s="14" t="s">
        <v>1873</v>
      </c>
      <c r="H149" s="14" t="s">
        <v>1874</v>
      </c>
      <c r="I149" s="15">
        <v>242.5</v>
      </c>
      <c r="J149" s="77">
        <v>3</v>
      </c>
      <c r="K149" s="92"/>
    </row>
    <row r="150" spans="1:11" ht="33.75" x14ac:dyDescent="0.2">
      <c r="A150" s="14" t="s">
        <v>1753</v>
      </c>
      <c r="B150" s="14" t="s">
        <v>1811</v>
      </c>
      <c r="C150" s="14" t="s">
        <v>1875</v>
      </c>
      <c r="D150" s="16">
        <v>45744</v>
      </c>
      <c r="E150" s="16">
        <v>45776</v>
      </c>
      <c r="F150" s="14" t="s">
        <v>1876</v>
      </c>
      <c r="G150" s="14"/>
      <c r="H150" s="14" t="s">
        <v>1877</v>
      </c>
      <c r="I150" s="15">
        <v>1500</v>
      </c>
      <c r="J150" s="77">
        <v>2</v>
      </c>
      <c r="K150" s="92"/>
    </row>
    <row r="151" spans="1:11" ht="33.75" x14ac:dyDescent="0.2">
      <c r="A151" s="14" t="s">
        <v>1753</v>
      </c>
      <c r="B151" s="14" t="s">
        <v>1811</v>
      </c>
      <c r="C151" s="14" t="s">
        <v>1875</v>
      </c>
      <c r="D151" s="16">
        <v>45744</v>
      </c>
      <c r="E151" s="16">
        <v>45776</v>
      </c>
      <c r="F151" s="14" t="s">
        <v>1876</v>
      </c>
      <c r="G151" s="14"/>
      <c r="H151" s="14" t="s">
        <v>1878</v>
      </c>
      <c r="I151" s="15">
        <v>1500</v>
      </c>
      <c r="J151" s="77">
        <v>2</v>
      </c>
      <c r="K151" s="92"/>
    </row>
    <row r="152" spans="1:11" ht="33.75" x14ac:dyDescent="0.2">
      <c r="A152" s="14" t="s">
        <v>1753</v>
      </c>
      <c r="B152" s="14" t="s">
        <v>1811</v>
      </c>
      <c r="C152" s="14" t="s">
        <v>1875</v>
      </c>
      <c r="D152" s="16">
        <v>45744</v>
      </c>
      <c r="E152" s="16">
        <v>45776</v>
      </c>
      <c r="F152" s="14" t="s">
        <v>1876</v>
      </c>
      <c r="G152" s="14"/>
      <c r="H152" s="14" t="s">
        <v>1879</v>
      </c>
      <c r="I152" s="15">
        <v>1500</v>
      </c>
      <c r="J152" s="77">
        <v>2</v>
      </c>
      <c r="K152" s="92"/>
    </row>
    <row r="153" spans="1:11" ht="22.5" x14ac:dyDescent="0.2">
      <c r="A153" s="14" t="s">
        <v>1753</v>
      </c>
      <c r="B153" s="14" t="s">
        <v>1880</v>
      </c>
      <c r="C153" s="14" t="s">
        <v>1881</v>
      </c>
      <c r="D153" s="16">
        <v>45776</v>
      </c>
      <c r="E153" s="16"/>
      <c r="F153" s="14" t="s">
        <v>1882</v>
      </c>
      <c r="G153" s="14" t="s">
        <v>1883</v>
      </c>
      <c r="H153" s="14" t="s">
        <v>1884</v>
      </c>
      <c r="I153" s="15">
        <v>1200</v>
      </c>
      <c r="J153" s="77">
        <v>3</v>
      </c>
      <c r="K153" s="92"/>
    </row>
    <row r="154" spans="1:11" ht="12.75" x14ac:dyDescent="0.2">
      <c r="A154" s="14" t="s">
        <v>1753</v>
      </c>
      <c r="B154" s="14" t="s">
        <v>1885</v>
      </c>
      <c r="C154" s="14" t="s">
        <v>1886</v>
      </c>
      <c r="D154" s="16">
        <v>45776</v>
      </c>
      <c r="E154" s="16"/>
      <c r="F154" s="14" t="s">
        <v>1887</v>
      </c>
      <c r="G154" s="14"/>
      <c r="H154" s="14" t="s">
        <v>1888</v>
      </c>
      <c r="I154" s="15">
        <v>500</v>
      </c>
      <c r="J154" s="77">
        <v>3</v>
      </c>
      <c r="K154" s="92"/>
    </row>
    <row r="155" spans="1:11" ht="12.75" x14ac:dyDescent="0.2">
      <c r="A155" s="14" t="s">
        <v>1753</v>
      </c>
      <c r="B155" s="14" t="s">
        <v>1889</v>
      </c>
      <c r="C155" s="14" t="s">
        <v>1890</v>
      </c>
      <c r="D155" s="16">
        <v>45776</v>
      </c>
      <c r="E155" s="16"/>
      <c r="F155" s="14" t="s">
        <v>1891</v>
      </c>
      <c r="G155" s="14" t="s">
        <v>1802</v>
      </c>
      <c r="H155" s="14" t="s">
        <v>1803</v>
      </c>
      <c r="I155" s="15">
        <v>312.86</v>
      </c>
      <c r="J155" s="77">
        <v>4</v>
      </c>
      <c r="K155" s="92"/>
    </row>
    <row r="156" spans="1:11" ht="22.5" x14ac:dyDescent="0.2">
      <c r="A156" s="14" t="s">
        <v>1753</v>
      </c>
      <c r="B156" s="14" t="s">
        <v>1892</v>
      </c>
      <c r="C156" s="14" t="s">
        <v>1893</v>
      </c>
      <c r="D156" s="16">
        <v>45777</v>
      </c>
      <c r="E156" s="16"/>
      <c r="F156" s="14" t="s">
        <v>1894</v>
      </c>
      <c r="G156" s="14" t="s">
        <v>1865</v>
      </c>
      <c r="H156" s="14" t="s">
        <v>1866</v>
      </c>
      <c r="I156" s="15">
        <v>1000</v>
      </c>
      <c r="J156" s="77">
        <v>3</v>
      </c>
      <c r="K156" s="92"/>
    </row>
    <row r="157" spans="1:11" ht="33.75" x14ac:dyDescent="0.2">
      <c r="A157" s="14" t="s">
        <v>1753</v>
      </c>
      <c r="B157" s="14" t="s">
        <v>1811</v>
      </c>
      <c r="C157" s="14" t="s">
        <v>1875</v>
      </c>
      <c r="D157" s="16">
        <v>45744</v>
      </c>
      <c r="E157" s="16">
        <v>45777</v>
      </c>
      <c r="F157" s="14" t="s">
        <v>1876</v>
      </c>
      <c r="G157" s="14"/>
      <c r="H157" s="14" t="s">
        <v>1895</v>
      </c>
      <c r="I157" s="15">
        <v>1500</v>
      </c>
      <c r="J157" s="77">
        <v>3</v>
      </c>
      <c r="K157" s="92"/>
    </row>
    <row r="158" spans="1:11" ht="12.75" x14ac:dyDescent="0.2">
      <c r="A158" s="14" t="s">
        <v>1753</v>
      </c>
      <c r="B158" s="14" t="s">
        <v>1811</v>
      </c>
      <c r="C158" s="14"/>
      <c r="D158" s="16">
        <v>45777</v>
      </c>
      <c r="E158" s="16"/>
      <c r="F158" s="14" t="s">
        <v>1758</v>
      </c>
      <c r="G158" s="14" t="s">
        <v>1759</v>
      </c>
      <c r="H158" s="14" t="s">
        <v>1760</v>
      </c>
      <c r="I158" s="15">
        <v>8.65</v>
      </c>
      <c r="J158" s="77">
        <v>4</v>
      </c>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93" priority="40" stopIfTrue="1">
      <formula>$A1055&lt;&gt;""</formula>
    </cfRule>
  </conditionalFormatting>
  <conditionalFormatting sqref="A1112:H1113">
    <cfRule type="expression" dxfId="92" priority="51" stopIfTrue="1">
      <formula>$A1112&lt;&gt;""</formula>
    </cfRule>
  </conditionalFormatting>
  <conditionalFormatting sqref="A120:A125 C120:J125 A126:J126 A127:F127 H127:J127 A128:J130 A131:F131 I131:J131 A132:J157 A159:J5000 A158:E158 J158">
    <cfRule type="expression" dxfId="91" priority="11" stopIfTrue="1">
      <formula>$A120&lt;&gt;""</formula>
    </cfRule>
  </conditionalFormatting>
  <conditionalFormatting sqref="B472:E477">
    <cfRule type="expression" dxfId="90" priority="142" stopIfTrue="1">
      <formula>$A472&lt;&gt;""</formula>
    </cfRule>
  </conditionalFormatting>
  <conditionalFormatting sqref="B484:E488">
    <cfRule type="expression" dxfId="89" priority="177" stopIfTrue="1">
      <formula>$A484&lt;&gt;""</formula>
    </cfRule>
  </conditionalFormatting>
  <conditionalFormatting sqref="B689:E689">
    <cfRule type="expression" dxfId="88" priority="69" stopIfTrue="1">
      <formula>$A689&lt;&gt;""</formula>
    </cfRule>
  </conditionalFormatting>
  <conditionalFormatting sqref="B691:E691 H691:I691 B692:I693 B694:E699 H694:I699">
    <cfRule type="expression" dxfId="87" priority="29" stopIfTrue="1">
      <formula>$A691&lt;&gt;""</formula>
    </cfRule>
  </conditionalFormatting>
  <conditionalFormatting sqref="B701:E701 H701:I701">
    <cfRule type="expression" dxfId="86" priority="20" stopIfTrue="1">
      <formula>$A701&lt;&gt;""</formula>
    </cfRule>
  </conditionalFormatting>
  <conditionalFormatting sqref="B819:E819">
    <cfRule type="expression" dxfId="85" priority="92" stopIfTrue="1">
      <formula>$A819&lt;&gt;""</formula>
    </cfRule>
  </conditionalFormatting>
  <conditionalFormatting sqref="B1110:E1110">
    <cfRule type="expression" dxfId="84" priority="138" stopIfTrue="1">
      <formula>$A1110&lt;&gt;""</formula>
    </cfRule>
  </conditionalFormatting>
  <conditionalFormatting sqref="B1114:E1114">
    <cfRule type="expression" dxfId="83" priority="194" stopIfTrue="1">
      <formula>$A1114&lt;&gt;""</formula>
    </cfRule>
  </conditionalFormatting>
  <conditionalFormatting sqref="B1131:E1136">
    <cfRule type="expression" dxfId="82" priority="184" stopIfTrue="1">
      <formula>$A1131&lt;&gt;""</formula>
    </cfRule>
  </conditionalFormatting>
  <conditionalFormatting sqref="B1138:E1148">
    <cfRule type="expression" dxfId="81" priority="52" stopIfTrue="1">
      <formula>$A1138&lt;&gt;""</formula>
    </cfRule>
  </conditionalFormatting>
  <conditionalFormatting sqref="B1152:E1152">
    <cfRule type="expression" dxfId="80" priority="78" stopIfTrue="1">
      <formula>$A1152&lt;&gt;""</formula>
    </cfRule>
  </conditionalFormatting>
  <conditionalFormatting sqref="B1253:E1260 I1253:J1270">
    <cfRule type="expression" dxfId="79" priority="128" stopIfTrue="1">
      <formula>$A1253&lt;&gt;""</formula>
    </cfRule>
  </conditionalFormatting>
  <conditionalFormatting sqref="B1293:E1301">
    <cfRule type="expression" dxfId="78" priority="163" stopIfTrue="1">
      <formula>$A1293&lt;&gt;""</formula>
    </cfRule>
  </conditionalFormatting>
  <conditionalFormatting sqref="B1303:E1326">
    <cfRule type="expression" dxfId="77" priority="42" stopIfTrue="1">
      <formula>$A1303&lt;&gt;""</formula>
    </cfRule>
  </conditionalFormatting>
  <conditionalFormatting sqref="B1360:E1363">
    <cfRule type="expression" dxfId="76" priority="59" stopIfTrue="1">
      <formula>$A1360&lt;&gt;""</formula>
    </cfRule>
  </conditionalFormatting>
  <conditionalFormatting sqref="B1365:E1367">
    <cfRule type="expression" dxfId="75" priority="264" stopIfTrue="1">
      <formula>$A1365&lt;&gt;""</formula>
    </cfRule>
  </conditionalFormatting>
  <conditionalFormatting sqref="B1369:E1379">
    <cfRule type="expression" dxfId="74" priority="83" stopIfTrue="1">
      <formula>$A1369&lt;&gt;""</formula>
    </cfRule>
  </conditionalFormatting>
  <conditionalFormatting sqref="B1393:E1404">
    <cfRule type="expression" dxfId="73" priority="121" stopIfTrue="1">
      <formula>$A1393&lt;&gt;""</formula>
    </cfRule>
  </conditionalFormatting>
  <conditionalFormatting sqref="B1412:E1450">
    <cfRule type="expression" dxfId="72" priority="158" stopIfTrue="1">
      <formula>$A1412&lt;&gt;""</formula>
    </cfRule>
  </conditionalFormatting>
  <conditionalFormatting sqref="B1453:E1458">
    <cfRule type="expression" dxfId="71" priority="228" stopIfTrue="1">
      <formula>$A1453&lt;&gt;""</formula>
    </cfRule>
  </conditionalFormatting>
  <conditionalFormatting sqref="B489:G489">
    <cfRule type="expression" dxfId="70" priority="178" stopIfTrue="1">
      <formula>$A489&lt;&gt;""</formula>
    </cfRule>
  </conditionalFormatting>
  <conditionalFormatting sqref="B478:H483">
    <cfRule type="expression" dxfId="69" priority="198" stopIfTrue="1">
      <formula>$A478&lt;&gt;""</formula>
    </cfRule>
  </conditionalFormatting>
  <conditionalFormatting sqref="B490:H496">
    <cfRule type="expression" dxfId="68" priority="154" stopIfTrue="1">
      <formula>$A490&lt;&gt;""</formula>
    </cfRule>
  </conditionalFormatting>
  <conditionalFormatting sqref="B1067:H1082">
    <cfRule type="expression" dxfId="67" priority="224" stopIfTrue="1">
      <formula>$A1067&lt;&gt;""</formula>
    </cfRule>
  </conditionalFormatting>
  <conditionalFormatting sqref="B1272:H1274 B1275:E1288 H1275:H1288">
    <cfRule type="expression" dxfId="66" priority="153" stopIfTrue="1">
      <formula>$A1272&lt;&gt;""</formula>
    </cfRule>
  </conditionalFormatting>
  <conditionalFormatting sqref="B1290:H1292">
    <cfRule type="expression" dxfId="65" priority="48" stopIfTrue="1">
      <formula>$A1290&lt;&gt;""</formula>
    </cfRule>
  </conditionalFormatting>
  <conditionalFormatting sqref="B1364:H1364">
    <cfRule type="expression" dxfId="64" priority="294" stopIfTrue="1">
      <formula>$A1364&lt;&gt;""</formula>
    </cfRule>
  </conditionalFormatting>
  <conditionalFormatting sqref="B1380:H1385">
    <cfRule type="expression" dxfId="63" priority="22" stopIfTrue="1">
      <formula>$A1380&lt;&gt;""</formula>
    </cfRule>
  </conditionalFormatting>
  <conditionalFormatting sqref="B1410:H1411">
    <cfRule type="expression" dxfId="62" priority="201" stopIfTrue="1">
      <formula>$A1410&lt;&gt;""</formula>
    </cfRule>
  </conditionalFormatting>
  <conditionalFormatting sqref="B175:I189 I190:I227 B190:E241">
    <cfRule type="expression" dxfId="61" priority="251" stopIfTrue="1">
      <formula>$A175&lt;&gt;""</formula>
    </cfRule>
  </conditionalFormatting>
  <conditionalFormatting sqref="B242:I242 B243:E275">
    <cfRule type="expression" dxfId="60" priority="265" stopIfTrue="1">
      <formula>$A242&lt;&gt;""</formula>
    </cfRule>
  </conditionalFormatting>
  <conditionalFormatting sqref="B276:I320">
    <cfRule type="expression" dxfId="59" priority="98" stopIfTrue="1">
      <formula>$A276&lt;&gt;""</formula>
    </cfRule>
  </conditionalFormatting>
  <conditionalFormatting sqref="B497:I499">
    <cfRule type="expression" dxfId="58" priority="100" stopIfTrue="1">
      <formula>$A497&lt;&gt;""</formula>
    </cfRule>
  </conditionalFormatting>
  <conditionalFormatting sqref="B645:I688">
    <cfRule type="expression" dxfId="57" priority="261" stopIfTrue="1">
      <formula>$A645&lt;&gt;""</formula>
    </cfRule>
  </conditionalFormatting>
  <conditionalFormatting sqref="B690:I690">
    <cfRule type="expression" dxfId="56" priority="27" stopIfTrue="1">
      <formula>$A690&lt;&gt;""</formula>
    </cfRule>
  </conditionalFormatting>
  <conditionalFormatting sqref="B1137:I1137">
    <cfRule type="expression" dxfId="55" priority="152" stopIfTrue="1">
      <formula>$A1137&lt;&gt;""</formula>
    </cfRule>
  </conditionalFormatting>
  <conditionalFormatting sqref="B1149:I1151">
    <cfRule type="expression" dxfId="54" priority="21" stopIfTrue="1">
      <formula>$A1149&lt;&gt;""</formula>
    </cfRule>
  </conditionalFormatting>
  <conditionalFormatting sqref="B1153:I1157">
    <cfRule type="expression" dxfId="53" priority="23" stopIfTrue="1">
      <formula>$A1153&lt;&gt;""</formula>
    </cfRule>
  </conditionalFormatting>
  <conditionalFormatting sqref="B1271:I1271 I1272:I1288">
    <cfRule type="expression" dxfId="52" priority="156" stopIfTrue="1">
      <formula>$A1271&lt;&gt;""</formula>
    </cfRule>
  </conditionalFormatting>
  <conditionalFormatting sqref="B1368:I1368">
    <cfRule type="expression" dxfId="51" priority="151" stopIfTrue="1">
      <formula>$A1368&lt;&gt;""</formula>
    </cfRule>
  </conditionalFormatting>
  <conditionalFormatting sqref="B135:J157 B159:J163 B158:E158 J158">
    <cfRule type="expression" dxfId="50" priority="74" stopIfTrue="1">
      <formula>$A135&lt;&gt;""</formula>
    </cfRule>
  </conditionalFormatting>
  <conditionalFormatting sqref="B360:J420">
    <cfRule type="expression" dxfId="49" priority="266" stopIfTrue="1">
      <formula>$A360&lt;&gt;""</formula>
    </cfRule>
  </conditionalFormatting>
  <conditionalFormatting sqref="B457:J458">
    <cfRule type="expression" dxfId="48" priority="227" stopIfTrue="1">
      <formula>$A457&lt;&gt;""</formula>
    </cfRule>
  </conditionalFormatting>
  <conditionalFormatting sqref="B599:J625">
    <cfRule type="expression" dxfId="47" priority="7" stopIfTrue="1">
      <formula>$A599&lt;&gt;""</formula>
    </cfRule>
  </conditionalFormatting>
  <conditionalFormatting sqref="B1053:J1054">
    <cfRule type="expression" dxfId="46" priority="222" stopIfTrue="1">
      <formula>$A1053&lt;&gt;""</formula>
    </cfRule>
  </conditionalFormatting>
  <conditionalFormatting sqref="B1127:J1130">
    <cfRule type="expression" dxfId="45" priority="12" stopIfTrue="1">
      <formula>$A1127&lt;&gt;""</formula>
    </cfRule>
  </conditionalFormatting>
  <conditionalFormatting sqref="B1158:J1252">
    <cfRule type="expression" dxfId="44" priority="38" stopIfTrue="1">
      <formula>$A1158&lt;&gt;""</formula>
    </cfRule>
  </conditionalFormatting>
  <conditionalFormatting sqref="B1406:J1406">
    <cfRule type="expression" dxfId="43" priority="203" stopIfTrue="1">
      <formula>$A1406&lt;&gt;""</formula>
    </cfRule>
  </conditionalFormatting>
  <conditionalFormatting sqref="B1461:J4374">
    <cfRule type="expression" dxfId="42" priority="47" stopIfTrue="1">
      <formula>$A1461&lt;&gt;""</formula>
    </cfRule>
  </conditionalFormatting>
  <conditionalFormatting sqref="F191:H195">
    <cfRule type="expression" dxfId="41" priority="129" stopIfTrue="1">
      <formula>$A191&lt;&gt;""</formula>
    </cfRule>
  </conditionalFormatting>
  <conditionalFormatting sqref="F198:H199">
    <cfRule type="expression" dxfId="40" priority="123" stopIfTrue="1">
      <formula>$A198&lt;&gt;""</formula>
    </cfRule>
  </conditionalFormatting>
  <conditionalFormatting sqref="F472:H473">
    <cfRule type="expression" dxfId="39" priority="144" stopIfTrue="1">
      <formula>$A472&lt;&gt;""</formula>
    </cfRule>
  </conditionalFormatting>
  <conditionalFormatting sqref="F476:H477">
    <cfRule type="expression" dxfId="38" priority="234" stopIfTrue="1">
      <formula>$A476&lt;&gt;""</formula>
    </cfRule>
  </conditionalFormatting>
  <conditionalFormatting sqref="F484:H486 H487:H489">
    <cfRule type="expression" dxfId="37" priority="176" stopIfTrue="1">
      <formula>$A484&lt;&gt;""</formula>
    </cfRule>
  </conditionalFormatting>
  <conditionalFormatting sqref="F1131:H1131">
    <cfRule type="expression" dxfId="36" priority="285" stopIfTrue="1">
      <formula>$A1131&lt;&gt;""</formula>
    </cfRule>
  </conditionalFormatting>
  <conditionalFormatting sqref="F1255:H1260">
    <cfRule type="expression" dxfId="35" priority="127" stopIfTrue="1">
      <formula>$A1255&lt;&gt;""</formula>
    </cfRule>
  </conditionalFormatting>
  <conditionalFormatting sqref="F170:I172">
    <cfRule type="expression" dxfId="34" priority="255" stopIfTrue="1">
      <formula>$A170&lt;&gt;""</formula>
    </cfRule>
  </conditionalFormatting>
  <conditionalFormatting sqref="F247:I247">
    <cfRule type="expression" dxfId="33" priority="155"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32" priority="295" stopIfTrue="1">
      <formula>$A164&lt;&gt;""</formula>
    </cfRule>
  </conditionalFormatting>
  <conditionalFormatting sqref="H190">
    <cfRule type="expression" dxfId="31" priority="135" stopIfTrue="1">
      <formula>$A190&lt;&gt;""</formula>
    </cfRule>
  </conditionalFormatting>
  <conditionalFormatting sqref="H196:H197">
    <cfRule type="expression" dxfId="30" priority="124" stopIfTrue="1">
      <formula>$A196&lt;&gt;""</formula>
    </cfRule>
  </conditionalFormatting>
  <conditionalFormatting sqref="H200:H228">
    <cfRule type="expression" dxfId="29" priority="14" stopIfTrue="1">
      <formula>$A200&lt;&gt;""</formula>
    </cfRule>
  </conditionalFormatting>
  <conditionalFormatting sqref="H474:H475">
    <cfRule type="expression" dxfId="28" priority="148" stopIfTrue="1">
      <formula>$A474&lt;&gt;""</formula>
    </cfRule>
  </conditionalFormatting>
  <conditionalFormatting sqref="H1132:H1136">
    <cfRule type="expression" dxfId="27" priority="186" stopIfTrue="1">
      <formula>$A1132&lt;&gt;""</formula>
    </cfRule>
  </conditionalFormatting>
  <conditionalFormatting sqref="H1254">
    <cfRule type="expression" dxfId="26" priority="197" stopIfTrue="1">
      <formula>$A1254&lt;&gt;""</formula>
    </cfRule>
  </conditionalFormatting>
  <conditionalFormatting sqref="H1293:H1301">
    <cfRule type="expression" dxfId="25" priority="165" stopIfTrue="1">
      <formula>$A1293&lt;&gt;""</formula>
    </cfRule>
  </conditionalFormatting>
  <conditionalFormatting sqref="H1303:H1326">
    <cfRule type="expression" dxfId="24" priority="44" stopIfTrue="1">
      <formula>$A1303&lt;&gt;""</formula>
    </cfRule>
  </conditionalFormatting>
  <conditionalFormatting sqref="H1365:H1367">
    <cfRule type="expression" dxfId="23" priority="263" stopIfTrue="1">
      <formula>$A1365&lt;&gt;""</formula>
    </cfRule>
  </conditionalFormatting>
  <conditionalFormatting sqref="H1369:H1379">
    <cfRule type="expression" dxfId="22" priority="24" stopIfTrue="1">
      <formula>$A1369&lt;&gt;""</formula>
    </cfRule>
  </conditionalFormatting>
  <conditionalFormatting sqref="H1412">
    <cfRule type="expression" dxfId="21" priority="160" stopIfTrue="1">
      <formula>$A1412&lt;&gt;""</formula>
    </cfRule>
  </conditionalFormatting>
  <conditionalFormatting sqref="H1453:H1458">
    <cfRule type="expression" dxfId="20" priority="230" stopIfTrue="1">
      <formula>$A1453&lt;&gt;""</formula>
    </cfRule>
  </conditionalFormatting>
  <conditionalFormatting sqref="H173:I174">
    <cfRule type="expression" dxfId="19" priority="252" stopIfTrue="1">
      <formula>$A173&lt;&gt;""</formula>
    </cfRule>
  </conditionalFormatting>
  <conditionalFormatting sqref="H243:I246">
    <cfRule type="expression" dxfId="18" priority="254" stopIfTrue="1">
      <formula>$A243&lt;&gt;""</formula>
    </cfRule>
  </conditionalFormatting>
  <conditionalFormatting sqref="H248:I248">
    <cfRule type="expression" dxfId="17" priority="130" stopIfTrue="1">
      <formula>$A248&lt;&gt;""</formula>
    </cfRule>
  </conditionalFormatting>
  <conditionalFormatting sqref="H689:I689">
    <cfRule type="expression" dxfId="16" priority="71" stopIfTrue="1">
      <formula>$A689&lt;&gt;""</formula>
    </cfRule>
  </conditionalFormatting>
  <conditionalFormatting sqref="H1138:I1148">
    <cfRule type="expression" dxfId="15" priority="55" stopIfTrue="1">
      <formula>$A1138&lt;&gt;""</formula>
    </cfRule>
  </conditionalFormatting>
  <conditionalFormatting sqref="H1152:I1152">
    <cfRule type="expression" dxfId="14" priority="81" stopIfTrue="1">
      <formula>$A1152&lt;&gt;""</formula>
    </cfRule>
  </conditionalFormatting>
  <conditionalFormatting sqref="H1110:J1110">
    <cfRule type="expression" dxfId="13" priority="137" stopIfTrue="1">
      <formula>$A1110&lt;&gt;""</formula>
    </cfRule>
  </conditionalFormatting>
  <conditionalFormatting sqref="H1360:J1363">
    <cfRule type="expression" dxfId="12" priority="60" stopIfTrue="1">
      <formula>$A1360&lt;&gt;""</formula>
    </cfRule>
  </conditionalFormatting>
  <conditionalFormatting sqref="H1393:J1404">
    <cfRule type="expression" dxfId="11" priority="19" stopIfTrue="1">
      <formula>$A1393&lt;&gt;""</formula>
    </cfRule>
  </conditionalFormatting>
  <conditionalFormatting sqref="I472:I496">
    <cfRule type="expression" dxfId="10" priority="145" stopIfTrue="1">
      <formula>$A472&lt;&gt;""</formula>
    </cfRule>
  </conditionalFormatting>
  <conditionalFormatting sqref="I1369:I1385">
    <cfRule type="expression" dxfId="9" priority="87" stopIfTrue="1">
      <formula>$A1369&lt;&gt;""</formula>
    </cfRule>
  </conditionalFormatting>
  <conditionalFormatting sqref="I1290:J1359">
    <cfRule type="expression" dxfId="8" priority="167" stopIfTrue="1">
      <formula>$A1290&lt;&gt;""</formula>
    </cfRule>
  </conditionalFormatting>
  <conditionalFormatting sqref="I1410:J1447">
    <cfRule type="expression" dxfId="7" priority="162" stopIfTrue="1">
      <formula>$A1410&lt;&gt;""</formula>
    </cfRule>
  </conditionalFormatting>
  <conditionalFormatting sqref="I1451:J1458">
    <cfRule type="expression" dxfId="6" priority="260" stopIfTrue="1">
      <formula>$A1451&lt;&gt;""</formula>
    </cfRule>
  </conditionalFormatting>
  <conditionalFormatting sqref="J1137:J1157">
    <cfRule type="expression" dxfId="5" priority="287" stopIfTrue="1">
      <formula>$A1137&lt;&gt;""</formula>
    </cfRule>
  </conditionalFormatting>
  <conditionalFormatting sqref="A107:J119 B120:B125">
    <cfRule type="expression" dxfId="4" priority="5" stopIfTrue="1">
      <formula>$A107&lt;&gt;""</formula>
    </cfRule>
  </conditionalFormatting>
  <conditionalFormatting sqref="G127">
    <cfRule type="expression" dxfId="3" priority="4" stopIfTrue="1">
      <formula>$A127&lt;&gt;""</formula>
    </cfRule>
  </conditionalFormatting>
  <conditionalFormatting sqref="G131:H131">
    <cfRule type="expression" dxfId="2" priority="3" stopIfTrue="1">
      <formula>$A131&lt;&gt;""</formula>
    </cfRule>
  </conditionalFormatting>
  <conditionalFormatting sqref="F158 I158">
    <cfRule type="expression" dxfId="1" priority="2" stopIfTrue="1">
      <formula>$A158&lt;&gt;""</formula>
    </cfRule>
  </conditionalFormatting>
  <conditionalFormatting sqref="G158:H158">
    <cfRule type="expression" dxfId="0" priority="1" stopIfTrue="1">
      <formula>$A158&lt;&gt;""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30813883</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Slovenská motocyklová federácia, Športovcov 340, Považská Bystrica, 017 01</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30813883</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dcterms:created xsi:type="dcterms:W3CDTF">2017-02-20T06:20:12Z</dcterms:created>
  <dcterms:modified xsi:type="dcterms:W3CDTF">2025-05-16T04:55:06Z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