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1745" activeTab="2"/>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K12" i="4" s="1"/>
  <c r="J12" i="4" s="1"/>
  <c r="A46" i="4"/>
  <c r="A82" i="4"/>
  <c r="K82" i="4" s="1"/>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L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C14" i="6"/>
  <c r="L121" i="9"/>
  <c r="M121" i="9" s="1"/>
  <c r="E121" i="9"/>
  <c r="K16" i="4"/>
  <c r="J16" i="4" s="1"/>
  <c r="M17" i="4"/>
  <c r="K46" i="4"/>
  <c r="M47" i="4"/>
  <c r="L85" i="9"/>
  <c r="C85" i="9"/>
  <c r="K78" i="4"/>
  <c r="K22" i="4"/>
  <c r="J22" i="4" s="1"/>
  <c r="C63" i="9"/>
  <c r="L63" i="9"/>
  <c r="C13" i="6"/>
  <c r="C10" i="6"/>
  <c r="K40" i="9"/>
  <c r="L41" i="9"/>
  <c r="L43" i="9"/>
  <c r="L46" i="9" s="1"/>
  <c r="K45" i="9"/>
  <c r="B43" i="9" s="1"/>
  <c r="M13" i="4"/>
  <c r="C11" i="6"/>
  <c r="C65" i="9" l="1"/>
  <c r="K48" i="4"/>
  <c r="M75" i="4"/>
  <c r="L95" i="9"/>
  <c r="M95" i="9" s="1"/>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J68" i="9" s="1"/>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D66"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78" i="9"/>
  <c r="I78"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<sst xmlns="http://schemas.openxmlformats.org/spreadsheetml/2006/main" count="4276" uniqueCount="1976">
  <si>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</si>
  <si>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</si>
  <si>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</si>
  <si>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</si>
  <si>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</si>
  <si>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</si>
  <si>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</si>
  <si>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</si>
  <si>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</si>
  <si>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</si>
  <si>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</si>
  <si>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</si>
  <si>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</si>
  <si>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</si>
  <si>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</si>
  <si>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</si>
  <si>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</si>
  <si>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</si>
  <si>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</si>
  <si>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</si>
  <si>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</si>
  <si>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</si>
  <si>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</si>
  <si>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</si>
  <si>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</si>
  <si>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</si>
  <si>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</si>
  <si>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</si>
  <si>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</si>
  <si>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</si>
  <si>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</si>
  <si>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</si>
  <si>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</si>
  <si>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</si>
  <si>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</si>
  <si>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</si>
  <si>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</si>
  <si>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</si>
  <si>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</si>
  <si>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</si>
  <si>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</si>
  <si>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</si>
  <si>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</si>
  <si>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</si>
  <si>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</si>
  <si>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</si>
  <si>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</si>
  <si>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</si>
  <si>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</si>
  <si>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</si>
  <si>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</si>
  <si>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</si>
  <si>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</si>
  <si>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</si>
  <si>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</si>
  <si>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</si>
  <si>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</si>
  <si>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</si>
  <si>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</si>
  <si>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</si>
  <si>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</si>
  <si>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</si>
  <si>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</si>
  <si>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</si>
  <si>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</si>
  <si>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</si>
  <si>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</si>
  <si>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</si>
  <si>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</si>
  <si>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</si>
  <si>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</si>
  <si>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</si>
  <si>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</si>
  <si>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</si>
  <si>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</si>
  <si>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</si>
  <si>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</si>
  <si>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</si>
  <si>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</si>
  <si>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</si>
  <si>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</si>
  <si>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</si>
  <si>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</si>
  <si>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</si>
  <si>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</si>
  <si>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</si>
  <si>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</si>
  <si>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</si>
  <si>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</si>
  <si>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</si>
  <si>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</si>
  <si>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</si>
  <si>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</si>
  <si>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</si>
  <si>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</si>
  <si>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</si>
  <si>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</si>
  <si>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</si>
  <si>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</si>
  <si>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</si>
  <si>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</si>
  <si>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</si>
  <si>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</si>
  <si>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</si>
  <si>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</si>
  <si>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</si>
  <si>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</si>
  <si>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</si>
  <si>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</si>
  <si>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</si>
  <si>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</si>
  <si>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</si>
  <si>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</si>
  <si>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</si>
  <si>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</si>
  <si>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</si>
  <si>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</si>
  <si>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</si>
  <si>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</si>
  <si>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</si>
  <si>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</si>
  <si>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</si>
  <si>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</si>
  <si>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</si>
  <si>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</si>
  <si>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</si>
  <si>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</si>
  <si>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</si>
  <si>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</si>
  <si>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</si>
  <si>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</si>
  <si>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</si>
  <si>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</si>
  <si>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</si>
  <si>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</si>
  <si>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</si>
  <si>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</si>
  <si>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</si>
  <si>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</si>
  <si>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</si>
  <si>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</si>
  <si>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</si>
  <si>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</si>
  <si>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</si>
  <si>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</si>
  <si>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</si>
  <si>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</si>
  <si>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</si>
  <si>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</si>
  <si>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</si>
  <si>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</si>
  <si>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</si>
  <si>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</si>
  <si>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</si>
  <si>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</si>
  <si>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</si>
  <si>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</si>
  <si>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</si>
  <si>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</si>
  <si>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</si>
  <si>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</si>
  <si>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</si>
  <si>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</si>
  <si>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</si>
  <si>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</si>
  <si>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</si>
  <si>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</si>
  <si>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</si>
  <si>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</si>
  <si>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</si>
  <si>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</si>
  <si>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</si>
  <si>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</si>
  <si>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</si>
  <si>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</si>
  <si>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</si>
  <si>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</si>
  <si>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</si>
  <si>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</si>
  <si>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</si>
  <si>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</si>
  <si>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</si>
  <si>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</si>
  <si>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</si>
  <si>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</si>
  <si>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</si>
  <si>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</si>
  <si>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</si>
  <si>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</si>
  <si>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</si>
  <si>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</si>
  <si>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</si>
  <si>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</si>
  <si>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</si>
  <si>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</si>
  <si>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</si>
  <si>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</si>
  <si>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</si>
  <si>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</si>
  <si>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</si>
  <si>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</si>
  <si>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</si>
  <si>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</si>
  <si>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</si>
  <si>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</si>
  <si>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</si>
  <si>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</si>
  <si>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</si>
  <si>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</si>
  <si>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</si>
  <si>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</si>
  <si>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</si>
  <si>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</si>
  <si>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</si>
  <si>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</si>
  <si>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</si>
  <si>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</si>
  <si>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</si>
  <si>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</si>
  <si>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</si>
  <si>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</si>
  <si>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</si>
  <si>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</si>
  <si>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</si>
  <si>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</si>
  <si>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</si>
  <si>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</si>
  <si>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</si>
  <si>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</si>
  <si>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</si>
  <si>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</si>
  <si>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</si>
  <si>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</si>
  <si>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</si>
  <si>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</si>
  <si>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</si>
  <si>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</si>
  <si>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</si>
  <si>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</si>
  <si>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</si>
  <si>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</si>
  <si>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</si>
  <si>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</si>
  <si>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</si>
  <si>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</si>
  <si>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</si>
  <si>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</si>
  <si>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</si>
  <si>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</si>
  <si>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</si>
  <si>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</si>
  <si>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</si>
  <si>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</si>
  <si>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</si>
  <si>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</si>
  <si>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</si>
  <si>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</si>
  <si>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</si>
  <si>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</si>
  <si>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</si>
  <si>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</si>
  <si>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</si>
  <si>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</si>
  <si>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</si>
  <si>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</si>
  <si>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</si>
  <si>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</si>
  <si>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</si>
  <si>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</si>
  <si>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</si>
  <si>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</si>
  <si>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</si>
  <si>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</si>
  <si>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</si>
  <si>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</si>
  <si>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</si>
  <si>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</si>
  <si>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</si>
  <si>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</si>
  <si>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</si>
  <si>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</si>
  <si>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</si>
  <si>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</si>
  <si>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</si>
  <si>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</si>
  <si>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</si>
  <si>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</si>
  <si>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</si>
  <si>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</si>
  <si>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</si>
  <si>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</si>
  <si>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</si>
  <si>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</si>
  <si>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</si>
  <si>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</si>
  <si>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</si>
  <si>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</si>
  <si>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</si>
  <si>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</si>
  <si>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</si>
  <si>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</si>
  <si>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</si>
  <si>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</si>
  <si>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</si>
  <si>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</si>
  <si>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</si>
  <si>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</si>
  <si>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</si>
  <si>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</si>
  <si>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</si>
  <si>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</si>
  <si>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</si>
  <si>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</si>
  <si>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</si>
  <si>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</si>
  <si>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</si>
  <si>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</si>
  <si>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</si>
  <si>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</si>
  <si>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</si>
  <si>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</si>
  <si>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</si>
  <si>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</si>
  <si>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</si>
  <si>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</si>
  <si>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</si>
  <si>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</si>
  <si>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</si>
  <si>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</si>
  <si>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</si>
  <si>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</si>
  <si>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</si>
  <si>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</si>
  <si>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</si>
  <si>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</si>
  <si>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</si>
  <si>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</si>
  <si>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</si>
  <si>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</si>
  <si>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</si>
  <si>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</si>
  <si>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</si>
  <si>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</si>
  <si>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</si>
  <si>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</si>
  <si>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</si>
  <si>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</si>
  <si>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</si>
  <si>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</si>
  <si>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</si>
  <si>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</si>
  <si>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</si>
  <si>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</si>
  <si>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</si>
  <si>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</si>
  <si>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</si>
  <si>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</si>
  <si>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</si>
  <si>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</si>
  <si>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</si>
  <si>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</si>
  <si>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</si>
  <si>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</si>
  <si>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</si>
  <si>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</si>
  <si>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</si>
  <si>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</si>
  <si>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</si>
  <si>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</si>
  <si>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</si>
  <si>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</si>
  <si>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</si>
  <si>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</si>
  <si>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</si>
  <si>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</si>
  <si>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</si>
  <si>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</si>
  <si>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</si>
  <si>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</si>
  <si>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</si>
  <si>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</si>
  <si>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</si>
  <si>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</si>
  <si>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</si>
  <si>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</si>
  <si>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</si>
  <si>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</si>
  <si>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</si>
  <si>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</si>
  <si>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</si>
  <si>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</si>
  <si>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</si>
  <si>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</si>
  <si>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</si>
  <si>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</si>
  <si>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</si>
  <si>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</si>
  <si>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</si>
  <si>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</si>
  <si>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</si>
  <si>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</si>
  <si>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</si>
  <si>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</si>
  <si>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</si>
  <si>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</si>
  <si>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</si>
  <si>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</si>
  <si>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</si>
  <si>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</si>
  <si>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</si>
  <si>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</si>
  <si>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</si>
  <si>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</si>
  <si>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</si>
  <si>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</si>
  <si>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</si>
  <si>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</si>
  <si>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</si>
  <si>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</si>
  <si>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</si>
  <si>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</si>
  <si>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</si>
  <si>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</si>
  <si>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</si>
  <si>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</si>
  <si>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</si>
  <si>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</si>
  <si>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</si>
  <si>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</si>
  <si>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</si>
  <si>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</si>
  <si>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</si>
  <si>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</si>
  <si>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</si>
  <si>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</si>
  <si>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</si>
  <si>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</si>
  <si>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</si>
  <si>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</si>
  <si>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</si>
  <si>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</si>
  <si>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</si>
  <si>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</si>
  <si>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</si>
  <si>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</si>
  <si>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</si>
  <si>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</si>
  <si>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</si>
  <si>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</si>
  <si>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</si>
  <si>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</si>
  <si>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</si>
  <si>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</si>
  <si>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</si>
  <si>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</si>
  <si>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</si>
  <si>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</si>
  <si>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</si>
  <si>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</si>
  <si>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</si>
  <si>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</si>
  <si>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</si>
  <si>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</si>
  <si>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</si>
  <si>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</si>
  <si>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</si>
  <si>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</si>
  <si>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</si>
  <si>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</si>
  <si>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</si>
  <si>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</si>
  <si>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</si>
  <si>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</si>
  <si>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</si>
  <si>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</si>
  <si>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</si>
  <si>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</si>
  <si>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</si>
  <si>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</si>
  <si>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</si>
  <si>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</si>
  <si>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</si>
  <si>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</si>
  <si>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</si>
  <si>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</si>
  <si>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</si>
  <si>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</si>
  <si>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</si>
  <si>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</si>
  <si>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</si>
  <si>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</si>
  <si>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</si>
  <si>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</si>
  <si>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</si>
  <si>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</si>
  <si>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</si>
  <si>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</si>
  <si>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</si>
  <si>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</si>
  <si>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</si>
  <si>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</si>
  <si>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</si>
  <si>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</si>
  <si>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</si>
  <si>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</si>
  <si>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</si>
  <si>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</si>
  <si>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</si>
  <si>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</si>
  <si>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</si>
  <si>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</si>
  <si>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</si>
  <si>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</si>
  <si>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</si>
  <si>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</si>
  <si>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</si>
  <si>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</si>
  <si>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</si>
  <si>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</si>
  <si>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</si>
  <si>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</si>
  <si>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</si>
  <si>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</si>
  <si>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</si>
  <si>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</si>
  <si>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</si>
  <si>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</si>
  <si>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</si>
  <si>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</si>
  <si>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</si>
  <si>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</si>
  <si>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</si>
  <si>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</si>
  <si>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</si>
  <si>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</si>
  <si>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</si>
  <si>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</si>
  <si>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</si>
  <si>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</si>
  <si>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</si>
  <si>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</si>
  <si>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</si>
  <si>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</si>
  <si>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</si>
  <si>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</si>
  <si>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</si>
  <si>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</si>
  <si>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</si>
  <si>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</si>
  <si>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</si>
  <si>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</si>
  <si>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</si>
  <si>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</si>
  <si>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</si>
  <si>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</si>
  <si>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</si>
  <si>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</si>
  <si>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</si>
  <si>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</si>
  <si>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</si>
  <si>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</si>
  <si>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</si>
  <si>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</si>
  <si>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</si>
  <si>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</si>
  <si>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</si>
  <si>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</si>
  <si>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</si>
  <si>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</si>
  <si>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</si>
  <si>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</si>
  <si>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</si>
  <si>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</si>
  <si>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</si>
  <si>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</si>
  <si>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</si>
  <si>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</si>
  <si>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</si>
  <si>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</si>
  <si>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</si>
  <si>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</si>
  <si>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</si>
  <si>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</si>
  <si>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</si>
  <si>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</si>
  <si>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</si>
  <si>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</si>
  <si>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</si>
  <si>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</si>
  <si>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</si>
  <si>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</si>
  <si>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</si>
  <si>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</si>
  <si>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</si>
  <si>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</si>
  <si>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</si>
  <si>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</si>
  <si>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</si>
  <si>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</si>
  <si>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</si>
  <si>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</si>
  <si>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</si>
  <si>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</si>
  <si>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</si>
  <si>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</si>
  <si>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</si>
  <si>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</si>
  <si>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</si>
  <si>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</si>
  <si>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</si>
  <si>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</si>
  <si>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</si>
  <si>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</si>
  <si>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</si>
  <si>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</si>
  <si>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</si>
  <si>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</si>
  <si>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</si>
  <si>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</si>
  <si>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</si>
  <si>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</si>
  <si>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</si>
  <si>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</si>
  <si>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</si>
  <si>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</si>
  <si>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</si>
  <si>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</si>
  <si>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</si>
  <si>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</si>
  <si>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</si>
  <si>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</si>
  <si>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</si>
  <si>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</si>
  <si>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</si>
  <si>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</si>
  <si>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</si>
  <si>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</si>
  <si>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</si>
  <si>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</si>
  <si>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</si>
  <si>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</si>
  <si>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</si>
  <si>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</si>
  <si>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</si>
  <si>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</si>
  <si>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</si>
  <si>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</si>
  <si>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</si>
  <si>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</si>
  <si>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</si>
  <si>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</si>
  <si>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</si>
  <si>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</si>
  <si>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</si>
  <si>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</si>
  <si>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</si>
  <si>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</si>
  <si>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</si>
  <si>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</si>
  <si>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</si>
  <si>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</si>
  <si>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</si>
  <si>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</si>
  <si>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</si>
  <si>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</si>
  <si>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</si>
  <si>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</si>
  <si>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</si>
  <si>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</si>
  <si>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</si>
  <si>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</si>
  <si>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</si>
  <si>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</si>
  <si>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</si>
  <si>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</si>
  <si>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</si>
  <si>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</si>
  <si>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</si>
  <si>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</si>
  <si>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</si>
  <si>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</si>
  <si>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</si>
  <si>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</si>
  <si>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</si>
  <si>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</si>
  <si>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</si>
  <si>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</si>
  <si>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</si>
  <si>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</si>
  <si>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</si>
  <si>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</si>
  <si>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</si>
  <si>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</si>
  <si>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</si>
  <si>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</si>
  <si>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</si>
  <si>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</si>
  <si>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</si>
  <si>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</si>
  <si>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</si>
  <si>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</si>
  <si>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</si>
  <si>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</si>
  <si>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</si>
  <si>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</si>
  <si>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</si>
  <si>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</si>
  <si>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</si>
  <si>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</si>
  <si>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</si>
  <si>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</si>
  <si>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</si>
  <si>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</si>
  <si>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</si>
  <si>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</si>
  <si>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</si>
  <si>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</si>
  <si>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</si>
  <si>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</si>
  <si>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</si>
  <si>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</si>
  <si>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</si>
  <si>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</si>
  <si>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</si>
  <si>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</si>
  <si>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</si>
  <si>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</si>
  <si>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</si>
  <si>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</si>
  <si>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</si>
  <si>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</si>
  <si>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</si>
  <si>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</si>
  <si>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</si>
  <si>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</si>
  <si>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</si>
  <si>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</si>
  <si>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</si>
  <si>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</si>
  <si>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</si>
  <si>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</si>
  <si>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</si>
  <si>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</si>
  <si>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</si>
  <si>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</si>
  <si>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</si>
  <si>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</si>
  <si>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</si>
  <si>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</si>
  <si>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</si>
  <si>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</si>
  <si>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</si>
  <si>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</si>
  <si>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</si>
  <si>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</si>
  <si>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</si>
  <si>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</si>
  <si>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</si>
  <si>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</si>
  <si>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</si>
  <si>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</si>
  <si>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</si>
  <si>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</si>
  <si>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</si>
  <si>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</si>
  <si>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</si>
  <si>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</si>
  <si>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</si>
  <si>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</si>
  <si>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</si>
  <si>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</si>
  <si>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</si>
  <si>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</si>
  <si>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</si>
  <si>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</si>
  <si>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</si>
  <si>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</si>
  <si>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</si>
  <si>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</si>
  <si>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</si>
  <si>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</si>
  <si>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</si>
  <si>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</si>
  <si>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</si>
  <si>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</si>
  <si>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</si>
  <si>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</si>
  <si>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</si>
  <si>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</si>
  <si>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</si>
  <si>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</si>
  <si>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</si>
  <si>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</si>
  <si>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</si>
  <si>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</si>
  <si>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</si>
  <si>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</si>
  <si>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</si>
  <si>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</si>
  <si>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</si>
  <si>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</si>
  <si>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</si>
  <si>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</si>
  <si>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</si>
  <si>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</si>
  <si>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</si>
  <si>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</si>
  <si>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</si>
  <si>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</si>
  <si>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</si>
  <si>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</si>
  <si>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</si>
  <si>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</si>
  <si>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</si>
  <si>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</si>
  <si>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</si>
  <si>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</si>
  <si>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</si>
  <si>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</si>
  <si>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</si>
  <si>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</si>
  <si>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</si>
  <si>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</si>
  <si>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</si>
  <si>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</si>
  <si>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</si>
  <si>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</si>
  <si>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</si>
  <si>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</si>
  <si>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</si>
  <si>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</si>
  <si>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</si>
  <si>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</si>
  <si>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</si>
  <si>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</si>
  <si>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</si>
  <si>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</si>
  <si>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</si>
  <si>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</si>
  <si>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</si>
  <si>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</si>
  <si>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</si>
  <si>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</si>
  <si>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</si>
  <si>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</si>
  <si>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</si>
  <si>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</si>
  <si>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</si>
  <si>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</si>
  <si>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</si>
  <si>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</si>
  <si>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</si>
  <si>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</si>
  <si>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</si>
  <si>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</si>
  <si>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</si>
  <si>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</si>
  <si>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</si>
  <si>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</si>
  <si>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</si>
  <si>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</si>
  <si>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</si>
  <si>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</si>
  <si>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</si>
  <si>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</si>
  <si>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</si>
  <si>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</si>
  <si>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</si>
  <si>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</si>
  <si>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</si>
  <si>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</si>
  <si>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</si>
  <si>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</si>
  <si>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</si>
  <si>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</si>
  <si>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</si>
  <si>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</si>
  <si>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</si>
  <si>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</si>
  <si>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</si>
  <si>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</si>
  <si>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</si>
  <si>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</si>
  <si>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</si>
  <si>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</si>
  <si>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</si>
  <si>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</si>
  <si>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</si>
  <si>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</si>
  <si>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</si>
  <si>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</si>
  <si>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</si>
  <si>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</si>
  <si>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</si>
  <si>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</si>
  <si>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</si>
  <si>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</si>
  <si>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</si>
  <si>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</si>
  <si>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</si>
  <si>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</si>
  <si>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</si>
  <si>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</si>
  <si>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</si>
  <si>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</si>
  <si>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</si>
  <si>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</si>
  <si>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</si>
  <si>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</si>
  <si>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</si>
  <si>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</si>
  <si>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</si>
  <si>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</si>
  <si>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</si>
  <si>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</si>
  <si>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</si>
  <si>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</si>
  <si>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</si>
  <si>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</si>
  <si>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</si>
  <si>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</si>
  <si>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</si>
  <si>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</si>
  <si>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</si>
  <si>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</si>
  <si>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</si>
  <si>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</si>
  <si>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</si>
  <si>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</si>
  <si>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</si>
  <si>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</si>
  <si>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</si>
  <si>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</si>
  <si>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</si>
  <si>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</si>
  <si>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</si>
  <si>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</si>
  <si>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</si>
  <si>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</si>
  <si>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</si>
  <si>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</si>
  <si>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</si>
  <si>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</si>
  <si>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</si>
  <si>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</si>
  <si>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</si>
  <si>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</si>
  <si>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</si>
  <si>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</si>
  <si>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</si>
  <si>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</si>
  <si>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</si>
  <si>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</si>
  <si>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</si>
  <si>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</si>
  <si>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</si>
  <si>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</si>
  <si>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</si>
  <si>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</si>
  <si>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</si>
  <si>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</si>
  <si>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</si>
  <si>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</si>
  <si>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</si>
  <si>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</si>
  <si>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</si>
  <si>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</si>
  <si>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</si>
  <si>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</si>
  <si>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</si>
  <si>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</si>
  <si>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</si>
  <si>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</si>
  <si>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</si>
  <si>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</si>
  <si>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</si>
  <si>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</si>
  <si>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</si>
  <si>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</si>
  <si>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</si>
  <si>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</si>
  <si>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</si>
  <si>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</si>
  <si>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</si>
  <si>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</si>
  <si>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</si>
  <si>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</si>
  <si>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</si>
  <si>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</si>
  <si>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</si>
  <si>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</si>
  <si>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</si>
  <si>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</si>
  <si>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</si>
  <si>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</si>
  <si>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</si>
  <si>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</si>
  <si>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</si>
  <si>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</si>
  <si>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</si>
  <si>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</si>
  <si>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</si>
  <si>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</si>
  <si>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</si>
  <si>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</si>
  <si>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</si>
  <si>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</si>
  <si>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</si>
  <si>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</si>
  <si>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</si>
  <si>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</si>
  <si>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</si>
  <si>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</si>
  <si>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</si>
  <si>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</si>
  <si>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</si>
  <si>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</si>
  <si>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</si>
  <si>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</si>
  <si>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</si>
  <si>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</si>
  <si>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</si>
  <si>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</si>
  <si>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</si>
  <si>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</si>
  <si>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</si>
  <si>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</si>
  <si>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</si>
  <si>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</si>
  <si>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</si>
  <si>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</si>
  <si>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</si>
  <si>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</si>
  <si>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</si>
  <si>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</si>
  <si>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</si>
  <si>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</si>
  <si>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</si>
  <si>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</si>
  <si>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</si>
  <si>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</si>
  <si>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</si>
  <si>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</si>
  <si>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</si>
  <si>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</si>
  <si>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</si>
  <si>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</si>
  <si>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</si>
  <si>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</si>
  <si>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</si>
  <si>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</si>
  <si>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</si>
  <si>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</si>
  <si>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</si>
  <si>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</si>
  <si>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</si>
  <si>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</si>
  <si>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</si>
  <si>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</si>
  <si>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</si>
  <si>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</si>
  <si>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</si>
  <si>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</si>
  <si>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</si>
  <si>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</si>
  <si>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</si>
  <si>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</si>
  <si>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</si>
  <si>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</si>
  <si>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</si>
  <si>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</si>
  <si>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</si>
  <si>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</si>
  <si>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</si>
  <si>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</si>
  <si>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</si>
  <si>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</si>
  <si>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</si>
  <si>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</si>
  <si>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</si>
  <si>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</si>
  <si>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</si>
  <si>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</si>
  <si>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</si>
  <si>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</si>
  <si>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</si>
  <si>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</si>
  <si>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</si>
  <si>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</si>
  <si>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</si>
  <si>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</si>
  <si>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</si>
  <si>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</si>
  <si>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</si>
  <si>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</si>
  <si>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</si>
  <si>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</si>
  <si>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</si>
  <si>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</si>
  <si>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</si>
  <si>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</si>
  <si>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</si>
  <si>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</si>
  <si>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</si>
  <si>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</si>
  <si>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</si>
  <si>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</si>
  <si>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</si>
  <si>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</si>
  <si>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</si>
  <si>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</si>
  <si>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</si>
  <si>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</si>
  <si>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</si>
  <si>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</si>
  <si>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</si>
  <si>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</si>
  <si>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</si>
  <si>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</si>
  <si>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</si>
  <si>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</si>
  <si>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</si>
  <si>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</si>
  <si>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</si>
  <si>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</si>
  <si>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</si>
  <si>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</si>
  <si>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</si>
  <si>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</si>
  <si>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</si>
  <si>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</si>
  <si>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</si>
  <si>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</si>
  <si>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</si>
  <si>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</si>
  <si>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</si>
  <si>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</si>
  <si>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</si>
  <si>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</si>
  <si>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</si>
  <si>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</si>
  <si>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</si>
  <si>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</si>
  <si>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</si>
  <si>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</si>
  <si>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</si>
  <si>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</si>
  <si>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</si>
  <si>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</si>
  <si>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</si>
  <si>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</si>
  <si>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</si>
  <si>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</si>
  <si>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</si>
  <si>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</si>
  <si>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</si>
  <si>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</si>
  <si>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</si>
  <si>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</si>
  <si>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</si>
  <si>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</si>
  <si>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</si>
  <si>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</si>
  <si>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</si>
  <si>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</si>
  <si>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</si>
  <si>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</si>
  <si>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</si>
  <si>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</si>
  <si>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</si>
  <si>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</si>
  <si>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</si>
  <si>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</si>
  <si>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</si>
  <si>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</si>
  <si>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</si>
  <si>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</si>
  <si>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</si>
  <si>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</si>
  <si>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</si>
  <si>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</si>
  <si>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</si>
  <si>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</si>
  <si>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</si>
  <si>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</si>
  <si>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</si>
  <si>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</si>
  <si>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</si>
  <si>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</si>
  <si>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</si>
  <si>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</si>
  <si>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</si>
  <si>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</si>
  <si>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</si>
  <si>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</si>
  <si>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</si>
  <si>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</si>
  <si>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</si>
  <si>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</si>
  <si>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</si>
  <si>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</si>
  <si>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</si>
  <si>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</si>
  <si>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</si>
  <si>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</si>
  <si>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</si>
  <si>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</si>
  <si>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</si>
  <si>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</si>
  <si>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</si>
  <si>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</si>
  <si>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</si>
  <si>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</si>
  <si>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</si>
  <si>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</si>
  <si>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</si>
  <si>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</si>
  <si>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</si>
  <si>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</si>
  <si>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</si>
  <si>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</si>
  <si>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</si>
  <si>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</si>
  <si>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</si>
  <si>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</si>
  <si>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</si>
  <si>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</si>
  <si>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</si>
  <si>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</si>
  <si>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</si>
  <si>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</si>
  <si>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</si>
  <si>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</si>
  <si>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</si>
  <si>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</si>
  <si>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</si>
  <si>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</si>
  <si>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</si>
  <si>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</si>
  <si>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</si>
  <si>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</si>
  <si>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</si>
  <si>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</si>
  <si>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</si>
  <si>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</si>
  <si>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</si>
  <si>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</si>
  <si>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</si>
  <si>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</si>
  <si>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</si>
  <si>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</si>
  <si>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</si>
  <si>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</si>
  <si>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</si>
  <si>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</si>
  <si>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</si>
  <si>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</si>
  <si>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</si>
  <si>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</si>
  <si>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</si>
  <si>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</si>
  <si>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</si>
  <si>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</si>
  <si>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</si>
  <si>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</si>
  <si>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</si>
  <si>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</si>
  <si>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</si>
  <si>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</si>
  <si>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</si>
  <si>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</si>
  <si>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</si>
  <si>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</si>
  <si>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</si>
  <si>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</si>
  <si>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</si>
  <si>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</si>
  <si>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</si>
  <si>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</si>
  <si>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</si>
  <si>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</si>
  <si>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</si>
  <si>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</si>
  <si>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</si>
  <si>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</si>
  <si>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</si>
  <si>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</si>
  <si>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</si>
  <si>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</si>
  <si>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</si>
  <si>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</si>
  <si>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</si>
  <si>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</si>
  <si>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</si>
  <si>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</si>
  <si>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</si>
  <si>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</si>
  <si>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</si>
  <si>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</si>
  <si>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</si>
  <si>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</si>
  <si>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</si>
  <si>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</si>
  <si>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</si>
  <si>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</si>
  <si>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</si>
  <si>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</si>
  <si>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</si>
  <si>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</si>
  <si>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</si>
  <si>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</si>
  <si>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</si>
  <si>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</si>
  <si>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</si>
  <si>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</si>
  <si>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</si>
  <si>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</si>
  <si>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</si>
  <si>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</si>
  <si>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</si>
  <si>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</si>
  <si>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</si>
  <si>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</si>
  <si>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</si>
  <si>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</si>
  <si>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</si>
  <si>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</si>
  <si>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</si>
  <si>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</si>
  <si>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</si>
  <si>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</si>
  <si>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</si>
  <si>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</si>
  <si>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</si>
  <si>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</si>
  <si>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</si>
  <si>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</si>
  <si>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</si>
  <si>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</si>
  <si>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</si>
  <si>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</si>
  <si>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</si>
  <si>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</si>
  <si>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</si>
  <si>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</si>
  <si>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</si>
  <si>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</si>
  <si>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</si>
  <si>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</si>
  <si>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</si>
  <si>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</si>
  <si>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</si>
  <si>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</si>
  <si>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</si>
  <si>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</si>
  <si>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</si>
  <si>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</si>
  <si>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</si>
  <si>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</si>
  <si>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</si>
  <si>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</si>
  <si>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</si>
  <si>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</si>
  <si>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</si>
  <si>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</si>
  <si>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</si>
  <si>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</si>
  <si>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</si>
  <si>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</si>
  <si>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</si>
  <si>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</si>
  <si>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</si>
  <si>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</si>
  <si>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</si>
  <si>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</si>
  <si>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</si>
  <si>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</si>
  <si>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</si>
  <si>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</si>
  <si>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</si>
  <si>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</si>
  <si>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</si>
  <si>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</si>
  <si>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</si>
  <si>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</si>
  <si>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</si>
  <si>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</si>
  <si>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</si>
  <si>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</si>
  <si>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</si>
  <si>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</si>
  <si>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</si>
  <si>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</si>
  <si>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</si>
  <si>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</si>
  <si>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</si>
  <si>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</si>
  <si>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</si>
  <si>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</si>
  <si>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</si>
  <si>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</si>
  <si>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</si>
  <si>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</si>
  <si>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</si>
  <si>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</si>
  <si>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</si>
  <si>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</si>
  <si>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</si>
  <si>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</si>
  <si>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</si>
  <si>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</si>
  <si>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</si>
  <si>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</si>
  <si>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</si>
  <si>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</si>
  <si>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</si>
  <si>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</si>
  <si>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</si>
  <si>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</si>
  <si>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</si>
  <si>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</si>
  <si>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</si>
  <si>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</si>
  <si>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</si>
  <si>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</si>
  <si>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</si>
  <si>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</si>
  <si>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</si>
  <si>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</si>
  <si>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</si>
  <si>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</si>
  <si>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</si>
  <si>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</si>
  <si>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</si>
  <si>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</si>
  <si>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</si>
  <si>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</si>
  <si>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</si>
  <si>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</si>
  <si>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</si>
  <si>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</si>
  <si>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</si>
  <si>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</si>
  <si>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</si>
  <si>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</si>
  <si>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</si>
  <si>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</si>
  <si>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</si>
  <si>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</si>
  <si>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</si>
  <si>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</si>
  <si>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</si>
  <si>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</si>
  <si>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</si>
  <si>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</si>
  <si>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</si>
  <si>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</si>
  <si>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</si>
  <si>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</si>
  <si>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</si>
  <si>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</si>
  <si>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</si>
  <si>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</si>
  <si>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</si>
  <si>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</si>
  <si>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</si>
  <si>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</si>
  <si>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</si>
  <si>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</si>
  <si>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</si>
  <si>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</si>
  <si>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</si>
  <si>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</si>
  <si>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</si>
  <si>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</si>
  <si>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</si>
  <si>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</si>
  <si>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</si>
  <si>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</si>
  <si>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</si>
  <si>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</si>
  <si>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</si>
  <si>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</si>
  <si>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</si>
  <si>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</si>
  <si>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</si>
  <si>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</si>
  <si>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</si>
  <si>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</si>
  <si>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</si>
  <si>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</si>
  <si>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</si>
  <si>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</si>
  <si>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</si>
  <si>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</si>
  <si>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</si>
  <si>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</si>
  <si>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</si>
  <si>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</si>
  <si>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</si>
  <si>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</si>
  <si>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</si>
  <si>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</si>
  <si>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</si>
  <si>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</si>
  <si>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</si>
  <si>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</si>
  <si>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</si>
  <si>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</si>
  <si>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</si>
  <si>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</si>
  <si>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</si>
  <si>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</si>
  <si>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</si>
  <si>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</si>
  <si>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</si>
  <si>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</si>
  <si>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</si>
  <si>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</si>
  <si>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</si>
  <si>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</si>
  <si>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</si>
  <si>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</si>
  <si>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</si>
  <si>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</si>
  <si>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</si>
  <si>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</si>
  <si>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</si>
  <si>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</si>
  <si>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</si>
  <si>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</si>
  <si>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</si>
  <si>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</si>
  <si>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</si>
  <si>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</si>
  <si>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</si>
  <si>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</si>
  <si>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</si>
  <si>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</si>
  <si>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</si>
  <si>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</si>
  <si>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</si>
  <si>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</si>
  <si>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</si>
  <si>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</si>
  <si>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</si>
  <si>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</si>
  <si>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</si>
  <si>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</si>
  <si>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</si>
  <si>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</si>
  <si>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</si>
  <si>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</si>
  <si>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</si>
  <si>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</si>
  <si>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</si>
  <si>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</si>
  <si>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</si>
  <si>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</si>
  <si>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</si>
  <si>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</si>
  <si>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</si>
  <si>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</si>
  <si>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</si>
  <si>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</si>
  <si>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</si>
  <si>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</si>
  <si>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</si>
  <si>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</si>
  <si>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</si>
  <si>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</si>
  <si>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</si>
  <si>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</si>
  <si>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</si>
  <si>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</si>
  <si>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</si>
  <si>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</si>
  <si>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</si>
  <si>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</si>
  <si>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</si>
  <si>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</si>
  <si>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</si>
  <si>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</si>
  <si>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</si>
  <si>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</si>
  <si>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</si>
  <si>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</si>
  <si>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</si>
  <si>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</si>
  <si>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</si>
  <si>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</si>
  <si>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</si>
  <si>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</si>
  <si>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</si>
  <si>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</si>
  <si>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</si>
  <si>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</si>
  <si>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</si>
  <si>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</si>
  <si>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</si>
  <si>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</si>
  <si>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</si>
  <si>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</si>
  <si>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</si>
  <si>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</si>
  <si>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</si>
  <si>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</si>
  <si>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</si>
  <si>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</si>
  <si>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</si>
  <si>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</si>
  <si>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</si>
  <si>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</si>
  <si>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</si>
  <si>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</si>
  <si>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</si>
  <si>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</si>
  <si>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</si>
  <si>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</si>
  <si>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</si>
  <si>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</si>
  <si>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</si>
  <si>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</si>
  <si>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</si>
  <si>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</si>
  <si>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</si>
  <si>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</si>
  <si>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</si>
  <si>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</si>
  <si>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</si>
  <si>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</si>
  <si>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</si>
  <si>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</si>
  <si>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</si>
  <si>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</si>
  <si>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</si>
  <si>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</si>
  <si>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</si>
  <si>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</si>
  <si>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</si>
  <si>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</si>
  <si>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</si>
  <si>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</si>
  <si>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</si>
  <si>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</si>
  <si>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</si>
  <si>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</si>
  <si>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</si>
  <si>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</si>
  <si>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</si>
  <si>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</si>
  <si>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</si>
  <si>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</si>
  <si>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</si>
  <si>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</si>
  <si>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</si>
  <si>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</si>
  <si>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</si>
  <si>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</si>
  <si>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</si>
  <si>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</si>
  <si>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</si>
  <si>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</si>
  <si>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</si>
  <si>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</si>
  <si>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</si>
  <si>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</si>
  <si>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</si>
  <si>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</si>
  <si>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</si>
  <si>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</si>
  <si>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</si>
  <si>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</si>
  <si>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</si>
  <si>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</si>
  <si>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</si>
  <si>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</si>
  <si>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</si>
  <si>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</si>
  <si>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</si>
  <si>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</si>
  <si>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</si>
  <si>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</si>
  <si>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</si>
  <si>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</si>
  <si>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</si>
  <si>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</si>
  <si>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</si>
  <si>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</si>
  <si>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</si>
  <si>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</si>
  <si>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</si>
  <si>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</si>
  <si>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</si>
  <si>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</si>
  <si>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</si>
  <si>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</si>
  <si>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</si>
  <si>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</si>
  <si>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</si>
  <si>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</si>
  <si>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</si>
  <si>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</si>
  <si>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</si>
  <si>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</si>
  <si>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</si>
  <si>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</si>
  <si>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</si>
  <si>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</si>
  <si>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</si>
  <si>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</si>
  <si>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</si>
  <si>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</si>
  <si>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</si>
  <si>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</si>
  <si>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</si>
  <si>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</si>
  <si>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</si>
  <si>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</si>
  <si>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</si>
  <si>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</si>
  <si>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</si>
  <si>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</si>
  <si>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</si>
  <si>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</si>
  <si>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</si>
  <si>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</si>
  <si>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</si>
  <si>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</si>
  <si>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</si>
  <si>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</si>
  <si>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</si>
  <si>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</si>
  <si>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</si>
  <si>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</si>
  <si>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</si>
  <si>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</si>
  <si>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</si>
  <si>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</si>
  <si>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</si>
  <si>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</si>
  <si>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</si>
  <si>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</si>
  <si>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</si>
  <si>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</si>
  <si>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</si>
  <si>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</si>
  <si>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</si>
  <si>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</si>
  <si>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</si>
  <si>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</si>
  <si>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</si>
  <si>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</si>
  <si>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motocyklový šport - bežné transfery</t>
  </si>
  <si>
    <t>DF 37/2025</t>
  </si>
  <si>
    <t>Poplatok za seminár FIM CCR-účastnícky poplatok - Baláž Miloš, Čížek Ján</t>
  </si>
  <si>
    <t>Moto Klub Kvarner</t>
  </si>
  <si>
    <t>SLSP 1/2025</t>
  </si>
  <si>
    <t>Bankové poplatky</t>
  </si>
  <si>
    <t>00151653</t>
  </si>
  <si>
    <t>Slovenská sporiteľňa, a.s.</t>
  </si>
  <si>
    <t>DF 17/2025</t>
  </si>
  <si>
    <t>1000007225</t>
  </si>
  <si>
    <t>Športové trofeje  pre plochú dráhu na sezónu 2025</t>
  </si>
  <si>
    <t>35774282</t>
  </si>
  <si>
    <t>Victory sport, spol sr.o.</t>
  </si>
  <si>
    <t>SLSP 2/2025</t>
  </si>
  <si>
    <t>12025</t>
  </si>
  <si>
    <t>Mzdové náklady - tréner ŠR</t>
  </si>
  <si>
    <t>Zamestnanec 3</t>
  </si>
  <si>
    <t xml:space="preserve">Mzdové náklady </t>
  </si>
  <si>
    <t>Zamestnanec 2</t>
  </si>
  <si>
    <t>Výstava Motocykel - ubytovanie - dovoz vecí, dovoz motocyklov - sekretariát SMF - 2 osoby</t>
  </si>
  <si>
    <t>46192301</t>
  </si>
  <si>
    <t>A Premium Services, s.r.o.</t>
  </si>
  <si>
    <t>Výstava Motocykel - ubytovanie - sekretariát SMF - 2 noci</t>
  </si>
  <si>
    <t>Výstava Motocykel - ubytovanie - sekretariát SMF - 1 noc</t>
  </si>
  <si>
    <t>22409943</t>
  </si>
  <si>
    <t>Poistenie liečebných nákladov v zahraničí - Maxim Zimmerman</t>
  </si>
  <si>
    <t>31322051</t>
  </si>
  <si>
    <t>Union</t>
  </si>
  <si>
    <t>22409944</t>
  </si>
  <si>
    <t>Poistenie liečebných nákladov v zahraničí - Vanesa Zimmermanová</t>
  </si>
  <si>
    <t>22409945</t>
  </si>
  <si>
    <t>Poistenie liečebných nákladov v zahraničí - Tomáš Kohút</t>
  </si>
  <si>
    <t>Seminár FIM Lekársky výbor - poplatok za školenie</t>
  </si>
  <si>
    <t>22025</t>
  </si>
  <si>
    <t>Mzdové náklady</t>
  </si>
  <si>
    <t>SLSP 3/2025</t>
  </si>
  <si>
    <t>ME Enduro - štartovné 4 jazdci x200€ - Portugalsko - 1 podujatie 28.3.2025, Santiago de Cacém</t>
  </si>
  <si>
    <t>Associacao Motor Sport Vila Nova santo Andre Bairro azul</t>
  </si>
  <si>
    <t>ME Enduro - štartovné 4 jazdci x200€ - Portugalsko - 2 podujatie 4.4.2025, Fafé, Portugalsko</t>
  </si>
  <si>
    <t>Df 68/2025</t>
  </si>
  <si>
    <t>250594</t>
  </si>
  <si>
    <t>Nálepky na prilby a chrániče pre disciplíny SMF - motokros, enduro, cestné preteky motocyklov</t>
  </si>
  <si>
    <t>36199451</t>
  </si>
  <si>
    <t>22409826</t>
  </si>
  <si>
    <t>Polski Zwiazek Motorowy</t>
  </si>
  <si>
    <t xml:space="preserve">Poistenie liečebných nákladov v zahraničí - Martin Vaculík </t>
  </si>
  <si>
    <t>DF 72/2025</t>
  </si>
  <si>
    <t>5250223</t>
  </si>
  <si>
    <t>Nájom kancelárskych priestorov 3/2025</t>
  </si>
  <si>
    <t>00317667</t>
  </si>
  <si>
    <t>Mesto Považská Bystrica</t>
  </si>
  <si>
    <t>EMX - ME v motokrose 4 jazdci x 100€ štartovné - 12.-13.4.2025, Delfzijl, Holandsko</t>
  </si>
  <si>
    <t>MC Delfcross</t>
  </si>
  <si>
    <t>DF 3/2025</t>
  </si>
  <si>
    <t>2024-1855</t>
  </si>
  <si>
    <t>Licencia FIM Rally - Dakar 2025</t>
  </si>
  <si>
    <t>Fédération Internationale de Motocyclisme</t>
  </si>
  <si>
    <t>Hi reklama, s.r.o.</t>
  </si>
  <si>
    <t>SLSP 4/2025</t>
  </si>
  <si>
    <t>Štartovné EMX 65/85, 19.-20.4.2025, Esbjerg, Dánsko - 4x100€</t>
  </si>
  <si>
    <t>Vestjysk Motocross Club</t>
  </si>
  <si>
    <t>DF 85/2025</t>
  </si>
  <si>
    <t>525305855</t>
  </si>
  <si>
    <t>Kalibrácia váhy triedy presnosti III a IIII do 1000kg -  technické preberanie motocyklov</t>
  </si>
  <si>
    <t>37954521</t>
  </si>
  <si>
    <t>Slovenská legálna metrológia, n.o.</t>
  </si>
  <si>
    <t>DF 33/2025</t>
  </si>
  <si>
    <t>2025-0289</t>
  </si>
  <si>
    <t>Licencie FIM - Environmentálny komisár - 148€, lic. ME MX - 148€, Licencie ME MX 4x74€</t>
  </si>
  <si>
    <t>32025</t>
  </si>
  <si>
    <t>Mzdové náklady zamestnanca</t>
  </si>
  <si>
    <t>DF 104/2025</t>
  </si>
  <si>
    <t>2025002</t>
  </si>
  <si>
    <t>Time Trave sro</t>
  </si>
  <si>
    <t>1001335874</t>
  </si>
  <si>
    <t>Mzdové náklady - odvody</t>
  </si>
  <si>
    <t>30807484</t>
  </si>
  <si>
    <t>Sociálna poisťovňa</t>
  </si>
  <si>
    <t>DF 112/2025</t>
  </si>
  <si>
    <t>36596621</t>
  </si>
  <si>
    <t>Štartové čísla pre endurošprint</t>
  </si>
  <si>
    <t>13250099</t>
  </si>
  <si>
    <t>SEDEM-vaša kreatívna sro</t>
  </si>
  <si>
    <t>Medzinárodná 6-dňová motocyklová súťaž - ISDE - štartovné ženský klubový tím</t>
  </si>
  <si>
    <t>DF 99/2025</t>
  </si>
  <si>
    <t>20256</t>
  </si>
  <si>
    <t>automatizované spracovanie Dát - mesačná správa a údržba www.smf.sk - 3/2025</t>
  </si>
  <si>
    <t>45974403</t>
  </si>
  <si>
    <t>Create.sk, sro</t>
  </si>
  <si>
    <t>DF 27/2025</t>
  </si>
  <si>
    <t>2025-0230</t>
  </si>
  <si>
    <t>Členský poplatok</t>
  </si>
  <si>
    <t>Moto Club Bergamo Ass.Sport Dilet 9.Days Italia</t>
  </si>
  <si>
    <t>Medzinárodná 6-dňová motocyklová súťaž - ISDE - štartovné klubový tím</t>
  </si>
  <si>
    <t>DF 113/2025</t>
  </si>
  <si>
    <t>20242010</t>
  </si>
  <si>
    <t>Aplikácia Sportity pre disciplínu EaR</t>
  </si>
  <si>
    <t>47547227</t>
  </si>
  <si>
    <t>VNE s.r.o.</t>
  </si>
  <si>
    <t>DF 87/2025</t>
  </si>
  <si>
    <t>712025</t>
  </si>
  <si>
    <t>Vytyčovacie pásky pre organizátorov motocyklových podujatí</t>
  </si>
  <si>
    <t>32868669</t>
  </si>
  <si>
    <t>Peter Barilla</t>
  </si>
  <si>
    <t>DF 123/2025</t>
  </si>
  <si>
    <t>122025</t>
  </si>
  <si>
    <t>Využívanie portálu www.sportinfo.sk II.Q 2025</t>
  </si>
  <si>
    <t>40391639</t>
  </si>
  <si>
    <t>Mgr. Ľubomír Striežovský</t>
  </si>
  <si>
    <t>DF 92/2025</t>
  </si>
  <si>
    <t>2025008</t>
  </si>
  <si>
    <t>Prevádzka a údržba internej aplikácie encross - komisia enduro</t>
  </si>
  <si>
    <t>1077598808</t>
  </si>
  <si>
    <t>Ing. Eduard Barnáš</t>
  </si>
  <si>
    <t>DF 126/2025</t>
  </si>
  <si>
    <t>2025006</t>
  </si>
  <si>
    <t>54159415</t>
  </si>
  <si>
    <t>DF 128/2025</t>
  </si>
  <si>
    <t>2500084</t>
  </si>
  <si>
    <t>M SR v šprinte Slovakiaring, 1.5.2025 - športové trofeje</t>
  </si>
  <si>
    <t>43823602</t>
  </si>
  <si>
    <t>ŠPORT MIX sro</t>
  </si>
  <si>
    <t>20254</t>
  </si>
  <si>
    <t>ME Enduro Portugalsko - 2 podujatia - 28.-30.3.2025, 4.-6.4.2025 - čiastočná úhrada cestovných nákladov</t>
  </si>
  <si>
    <t xml:space="preserve">Oliver Janúch </t>
  </si>
  <si>
    <t>Barbora Barborová</t>
  </si>
  <si>
    <t>Lukáš Trško</t>
  </si>
  <si>
    <t>DF 125/2025</t>
  </si>
  <si>
    <t>2025003</t>
  </si>
  <si>
    <t>MM SR MX Veľké Uherce 6.4.2025 - zdravotné zabezpečenie poduajtia</t>
  </si>
  <si>
    <t>42112907</t>
  </si>
  <si>
    <t>Záchranná služba východ, o.z.</t>
  </si>
  <si>
    <t>DF 25/2025</t>
  </si>
  <si>
    <t>052025</t>
  </si>
  <si>
    <t>Ročný poplatok</t>
  </si>
  <si>
    <t>Alpe Adria Motorcycle Union</t>
  </si>
  <si>
    <t>DF 115/2025</t>
  </si>
  <si>
    <t>5250364</t>
  </si>
  <si>
    <t>Nájom kancelárskych priestorov 4/2025</t>
  </si>
  <si>
    <t>DF 93/2025</t>
  </si>
  <si>
    <t>2025007</t>
  </si>
  <si>
    <t>Prevádzka a údržba internej aplikácie encross - komisia motokros</t>
  </si>
  <si>
    <t>Thomas Hostinský</t>
  </si>
  <si>
    <t>Organizačné zabezpečenie podujatia MM SR MX Gbely 27.4.2025</t>
  </si>
  <si>
    <t>Time Travel sro</t>
  </si>
  <si>
    <t xml:space="preserve">Organizačné zabezpečenie podujatia MM SR MX Veľké Uherce 6.4.2025 </t>
  </si>
  <si>
    <t>51459415</t>
  </si>
  <si>
    <t>SLSP 5/2025</t>
  </si>
  <si>
    <t>Mzdové náklady zamestnanca-odvody</t>
  </si>
  <si>
    <t>Zamestnanec 1</t>
  </si>
  <si>
    <t>MC Westerhausen e.V. im ADAC</t>
  </si>
  <si>
    <t>DF 140/2025</t>
  </si>
  <si>
    <t>13250110</t>
  </si>
  <si>
    <t>DF 134/2025</t>
  </si>
  <si>
    <t>2025005</t>
  </si>
  <si>
    <t>DF 142/2025</t>
  </si>
  <si>
    <t>2025011</t>
  </si>
  <si>
    <t>Organizačné zabezpečenie podujatia MM SR MX Sverepec, 18.5.2025</t>
  </si>
  <si>
    <t>DF 147/2025</t>
  </si>
  <si>
    <t>2025009</t>
  </si>
  <si>
    <t>51898764</t>
  </si>
  <si>
    <t>International JK Rescue Systém Slovakia</t>
  </si>
  <si>
    <t>DF 149/2025</t>
  </si>
  <si>
    <t>202502992</t>
  </si>
  <si>
    <t>50529881</t>
  </si>
  <si>
    <t>BOSNAR s.r.o.</t>
  </si>
  <si>
    <t>Moto-Klub Lidzbark Warminski</t>
  </si>
  <si>
    <t>DF 146/2025</t>
  </si>
  <si>
    <t>1000060625</t>
  </si>
  <si>
    <t>DF 155/2025</t>
  </si>
  <si>
    <t>25050</t>
  </si>
  <si>
    <t>Tonery do tlačiarne - sekretariát SMF</t>
  </si>
  <si>
    <t>41927621</t>
  </si>
  <si>
    <t>Ing. Emil Kalás - EmiKal</t>
  </si>
  <si>
    <t>DF 156/2025</t>
  </si>
  <si>
    <t>5250395</t>
  </si>
  <si>
    <t>Nájom kancelárskych priestorov 5/2025</t>
  </si>
  <si>
    <t>DF 153/2025</t>
  </si>
  <si>
    <t>2025005132</t>
  </si>
  <si>
    <t>36845981</t>
  </si>
  <si>
    <t>Alexandra Hotel, s.r.o.</t>
  </si>
  <si>
    <t>Parnu Motoclub MTU</t>
  </si>
  <si>
    <t>DF 56/2025</t>
  </si>
  <si>
    <t>2025-0424</t>
  </si>
  <si>
    <t>80001556</t>
  </si>
  <si>
    <t>Poistenie traťových maršálov na podujatiach SMF</t>
  </si>
  <si>
    <t>00151700</t>
  </si>
  <si>
    <t>Allianz-Slovenská poisťovňa a.s.</t>
  </si>
  <si>
    <t>1100042025</t>
  </si>
  <si>
    <t>42499500</t>
  </si>
  <si>
    <t xml:space="preserve">Finančná správa </t>
  </si>
  <si>
    <t>36284831</t>
  </si>
  <si>
    <t>Union zdravotná poisťovňa</t>
  </si>
  <si>
    <t>35942436</t>
  </si>
  <si>
    <t>Dôvera zdravotná poisťovňa</t>
  </si>
  <si>
    <t>Štartovné EMX 65/85/Women - 24.-25.5.2025, Nemecko, Westerhausen - 4 jazdci x 100€</t>
  </si>
  <si>
    <t>MM SR MX Gbely 27.4.2025 - zdravotné zabezpečenie poduajatia, počet účastníkov 156</t>
  </si>
  <si>
    <t>MM SR v triale, Vieska-Bezdedov10.-11.5.2025-zdravotné zabezpečenie podujatia, počet účastníkov-Sobota 69, Nedeľa-55</t>
  </si>
  <si>
    <t>Zobrazovacie zariadenie - kamera pre technických komisárov na podujatia SMF</t>
  </si>
  <si>
    <t xml:space="preserve">Štartovné - ME MX Women - Zimmermanová Vanessa, Lidzbark Warminski, Polsko </t>
  </si>
  <si>
    <t>Štartovné - ME MX Women - Zimmermanová Vanessa, Parnu, Estónsko</t>
  </si>
  <si>
    <t>Licencia FIM Endurance tím-740€, licencie FIME pre CPM 2x148€,</t>
  </si>
  <si>
    <t xml:space="preserve">Školenie hlavný usporiadateľ/bezpečnostný manažér - prenájom priestorov, strava, ubytovanie 50 účastníkov </t>
  </si>
  <si>
    <t>MM SR CPM mládež - 9.-11.5.2025, Dlhá - športové trofeje - 61 jazdcov</t>
  </si>
  <si>
    <t>SLSP 6/2025</t>
  </si>
  <si>
    <t>Medzinárodná 6-dňová motocyklová súťaž - ISDE - štartovné ženský klubový tím - doplatok</t>
  </si>
  <si>
    <t>DF 171/2025</t>
  </si>
  <si>
    <t>25012</t>
  </si>
  <si>
    <t>Medaile 3 sety - pre podujatia MACEC</t>
  </si>
  <si>
    <t>52088901</t>
  </si>
  <si>
    <t>RE3 s.r.o.</t>
  </si>
  <si>
    <t>DF 176/2025</t>
  </si>
  <si>
    <t>22500005</t>
  </si>
  <si>
    <t>Valčekový kalibrátor+akreditovaná kalibrácia - nevyhnutné pre technické preberanie GP Speedway</t>
  </si>
  <si>
    <t>09480188</t>
  </si>
  <si>
    <t>INSICE Czech s.r.o.</t>
  </si>
  <si>
    <t>22409739</t>
  </si>
  <si>
    <t>Poistenie liečebných nákladov v zahraničí - Jaroslav Katriňák</t>
  </si>
  <si>
    <t>20255</t>
  </si>
  <si>
    <t>DF 172/2025</t>
  </si>
  <si>
    <t>20250022</t>
  </si>
  <si>
    <t>53595319</t>
  </si>
  <si>
    <t>Associations Sport Sevices s.r.o.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</si>
</sst>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Alignment="1" applyProtection="1">
      <protection locked="0"/>
    </xf>
    <xf numFmtId="0" fontId="5" fillId="3" borderId="29" xfId="9" applyFont="1" applyFill="1" applyBorder="1" applyAlignment="1" applyProtection="1">
      <protection locked="0"/>
    </xf>
    <xf numFmtId="0" fontId="5" fillId="3" borderId="26" xfId="9" applyFont="1" applyFill="1" applyBorder="1" applyAlignment="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applyAlignment="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applyAlignment="1"/>
    <xf numFmtId="4" fontId="22" fillId="3" borderId="32" xfId="0" applyNumberFormat="1" applyFont="1" applyFill="1" applyBorder="1" applyAlignment="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applyAlignment="1"/>
    <xf numFmtId="4" fontId="22" fillId="3" borderId="38" xfId="0" applyNumberFormat="1" applyFont="1" applyFill="1" applyBorder="1" applyAlignment="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1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27"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6" t="s">
        <v>0</v>
      </c>
      <c r="C1" s="314"/>
      <c r="D1" s="31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4</v>
      </c>
      <c r="C6" s="205"/>
      <c r="D6" s="205"/>
    </row>
    <row r="7" spans="1:4" s="18" customFormat="1" ht="15" customHeight="1" x14ac:dyDescent="0.2">
      <c r="A7" s="294" t="s">
        <v>5</v>
      </c>
      <c r="C7" s="205"/>
      <c r="D7" s="205"/>
    </row>
    <row r="8" spans="1:4" s="18" customFormat="1" ht="15" customHeight="1" x14ac:dyDescent="0.2">
      <c r="A8" s="269" t="s">
        <v>6</v>
      </c>
      <c r="C8" s="205"/>
      <c r="D8" s="205"/>
    </row>
    <row r="9" spans="1:4" s="18" customFormat="1" ht="15" customHeight="1" x14ac:dyDescent="0.2">
      <c r="A9" s="269" t="s">
        <v>7</v>
      </c>
      <c r="C9" s="205"/>
      <c r="D9" s="205"/>
    </row>
    <row r="10" spans="1:4" s="18" customFormat="1" ht="15.75" customHeight="1" x14ac:dyDescent="0.2">
      <c r="A10" s="294" t="s">
        <v>8</v>
      </c>
      <c r="C10" s="205"/>
      <c r="D10" s="205"/>
    </row>
    <row r="11" spans="1:4" s="18" customFormat="1" ht="42.75" customHeight="1" x14ac:dyDescent="0.2">
      <c r="A11" s="294" t="s">
        <v>9</v>
      </c>
      <c r="C11" s="205"/>
      <c r="D11" s="205"/>
    </row>
    <row r="12" spans="1:4" s="18" customFormat="1" ht="20.45" customHeight="1" x14ac:dyDescent="0.2">
      <c r="A12" s="302" t="s">
        <v>10</v>
      </c>
      <c r="C12" s="205"/>
      <c r="D12" s="205"/>
    </row>
    <row r="13" spans="1:4" s="18" customFormat="1" ht="23.45" customHeight="1" x14ac:dyDescent="0.2">
      <c r="A13" s="307"/>
      <c r="C13" s="205"/>
      <c r="D13" s="205"/>
    </row>
    <row r="14" spans="1:4" s="18" customFormat="1" ht="18" x14ac:dyDescent="0.2">
      <c r="A14" s="308" t="s">
        <v>11</v>
      </c>
      <c r="C14" s="205"/>
      <c r="D14" s="205"/>
    </row>
    <row r="15" spans="1:4" ht="16.350000000000001" customHeight="1" x14ac:dyDescent="0.2">
      <c r="A15" s="127"/>
      <c r="C15" s="21"/>
    </row>
    <row r="16" spans="1:4" ht="306" x14ac:dyDescent="0.2">
      <c r="A16" s="296" t="s">
        <v>12</v>
      </c>
      <c r="C16" s="21"/>
    </row>
    <row r="17" spans="1:4" ht="17.45" customHeight="1" x14ac:dyDescent="0.2">
      <c r="A17" s="21"/>
      <c r="C17" s="21"/>
    </row>
    <row r="18" spans="1:4" ht="226.35" customHeight="1" x14ac:dyDescent="0.2">
      <c r="A18" s="296" t="s">
        <v>13</v>
      </c>
      <c r="B18" s="257"/>
      <c r="C18" s="21"/>
    </row>
    <row r="19" spans="1:4" ht="30.6" customHeight="1" x14ac:dyDescent="0.2">
      <c r="A19" s="21"/>
      <c r="B19" s="257"/>
      <c r="C19" s="21"/>
    </row>
    <row r="20" spans="1:4" ht="26.25" customHeight="1" x14ac:dyDescent="0.2">
      <c r="A20" s="297" t="s">
        <v>14</v>
      </c>
      <c r="C20" s="21"/>
    </row>
    <row r="21" spans="1:4" ht="38.25" x14ac:dyDescent="0.2">
      <c r="A21" s="19" t="s">
        <v>15</v>
      </c>
      <c r="C21" s="315"/>
      <c r="D21" s="315"/>
    </row>
    <row r="22" spans="1:4" x14ac:dyDescent="0.2">
      <c r="C22" s="316"/>
      <c r="D22" s="315"/>
    </row>
    <row r="23" spans="1:4" ht="63.75" x14ac:dyDescent="0.2">
      <c r="A23" s="23" t="s">
        <v>16</v>
      </c>
      <c r="C23" s="255"/>
      <c r="D23" s="256"/>
    </row>
    <row r="24" spans="1:4" ht="12.75" customHeight="1" x14ac:dyDescent="0.2">
      <c r="C24" s="312"/>
      <c r="D24" s="313"/>
    </row>
    <row r="25" spans="1:4" ht="29.45" customHeight="1" x14ac:dyDescent="0.2">
      <c r="A25" s="23" t="s">
        <v>17</v>
      </c>
    </row>
    <row r="26" spans="1:4" ht="13.7" customHeight="1" x14ac:dyDescent="0.2"/>
    <row r="27" spans="1:4" ht="25.5" x14ac:dyDescent="0.2">
      <c r="A27" s="19" t="s">
        <v>18</v>
      </c>
      <c r="B27" s="261"/>
    </row>
    <row r="28" spans="1:4" x14ac:dyDescent="0.2">
      <c r="A28" s="20"/>
    </row>
    <row r="29" spans="1:4" ht="38.25" x14ac:dyDescent="0.2">
      <c r="A29" s="23" t="s">
        <v>19</v>
      </c>
    </row>
    <row r="30" spans="1:4" ht="12.75" customHeight="1" x14ac:dyDescent="0.2"/>
    <row r="31" spans="1:4" ht="38.25" x14ac:dyDescent="0.2">
      <c r="A31" s="19" t="s">
        <v>20</v>
      </c>
    </row>
    <row r="32" spans="1:4" ht="12.6" customHeight="1" x14ac:dyDescent="0.2"/>
    <row r="33" spans="1:3" ht="15.75" customHeight="1" x14ac:dyDescent="0.2">
      <c r="A33" s="19" t="s">
        <v>21</v>
      </c>
    </row>
    <row r="34" spans="1:3" ht="12.6" customHeight="1" x14ac:dyDescent="0.2"/>
    <row r="35" spans="1:3" ht="51" x14ac:dyDescent="0.2">
      <c r="A35" s="19" t="s">
        <v>22</v>
      </c>
    </row>
    <row r="36" spans="1:3" ht="12" customHeight="1" x14ac:dyDescent="0.2"/>
    <row r="37" spans="1:3" ht="25.5" x14ac:dyDescent="0.2">
      <c r="A37" s="271" t="s">
        <v>23</v>
      </c>
    </row>
    <row r="39" spans="1:3" ht="76.5" x14ac:dyDescent="0.2">
      <c r="A39" s="23" t="s">
        <v>24</v>
      </c>
    </row>
    <row r="40" spans="1:3" ht="12.75" customHeight="1" x14ac:dyDescent="0.2"/>
    <row r="41" spans="1:3" ht="25.5" x14ac:dyDescent="0.2">
      <c r="A41" s="19" t="s">
        <v>25</v>
      </c>
    </row>
    <row r="42" spans="1:3" ht="12.75" customHeight="1" x14ac:dyDescent="0.2"/>
    <row r="43" spans="1:3" ht="81.75" customHeight="1" x14ac:dyDescent="0.2">
      <c r="A43" s="300" t="s">
        <v>26</v>
      </c>
      <c r="C43" s="22"/>
    </row>
    <row r="44" spans="1:3" ht="64.5" customHeight="1" x14ac:dyDescent="0.2">
      <c r="A44" s="298" t="s">
        <v>27</v>
      </c>
      <c r="C44" s="22"/>
    </row>
    <row r="45" spans="1:3" ht="12.75" customHeight="1" x14ac:dyDescent="0.2">
      <c r="A45" s="298"/>
      <c r="C45" s="22"/>
    </row>
    <row r="46" spans="1:3" ht="41.45" customHeight="1" x14ac:dyDescent="0.2">
      <c r="A46" s="299" t="s">
        <v>28</v>
      </c>
      <c r="C46" s="22"/>
    </row>
    <row r="47" spans="1:3" ht="11.45" customHeight="1" x14ac:dyDescent="0.2"/>
    <row r="48" spans="1:3" x14ac:dyDescent="0.2">
      <c r="A48" s="300" t="s">
        <v>29</v>
      </c>
    </row>
    <row r="49" spans="1:1" ht="12" customHeight="1" x14ac:dyDescent="0.2"/>
    <row r="50" spans="1:1" ht="38.25" x14ac:dyDescent="0.2">
      <c r="A50" s="19" t="s">
        <v>30</v>
      </c>
    </row>
    <row r="51" spans="1:1" ht="12.75" customHeight="1" x14ac:dyDescent="0.2"/>
    <row r="52" spans="1:1" ht="76.5" x14ac:dyDescent="0.2">
      <c r="A52" s="19" t="s">
        <v>31</v>
      </c>
    </row>
    <row r="53" spans="1:1" ht="12.75" customHeight="1" x14ac:dyDescent="0.2"/>
    <row r="54" spans="1:1" ht="38.25" x14ac:dyDescent="0.2">
      <c r="A54" s="19" t="s">
        <v>32</v>
      </c>
    </row>
    <row r="56" spans="1:1" x14ac:dyDescent="0.2">
      <c r="A56" s="19" t="s">
        <v>33</v>
      </c>
    </row>
    <row r="58" spans="1:1" x14ac:dyDescent="0.2">
      <c r="A58" s="19" t="s">
        <v>34</v>
      </c>
    </row>
    <row r="60" spans="1:1" ht="121.7" customHeight="1" x14ac:dyDescent="0.2">
      <c r="A60" s="23" t="s">
        <v>35</v>
      </c>
    </row>
    <row r="61" spans="1:1" ht="12.6" customHeight="1" x14ac:dyDescent="0.2">
      <c r="A61" s="23"/>
    </row>
    <row r="62" spans="1:1" ht="14.25" customHeight="1" x14ac:dyDescent="0.2">
      <c r="A62" s="19" t="s">
        <v>36</v>
      </c>
    </row>
    <row r="63" spans="1:1" ht="25.5" x14ac:dyDescent="0.2">
      <c r="A63" s="19" t="s">
        <v>37</v>
      </c>
    </row>
    <row r="64" spans="1:1" ht="27.95" customHeight="1" x14ac:dyDescent="0.2">
      <c r="A64" s="19" t="s">
        <v>38</v>
      </c>
    </row>
    <row r="66" spans="1:1" ht="93.6" customHeight="1" x14ac:dyDescent="0.2">
      <c r="A66" s="23" t="s">
        <v>39</v>
      </c>
    </row>
    <row r="68" spans="1:1" ht="18" x14ac:dyDescent="0.2">
      <c r="A68" s="258" t="s">
        <v>40</v>
      </c>
    </row>
    <row r="70" spans="1:1" ht="174.6" customHeight="1" x14ac:dyDescent="0.2">
      <c r="A70" s="259" t="s">
        <v>41</v>
      </c>
    </row>
    <row r="71" spans="1:1" ht="13.35" customHeight="1" x14ac:dyDescent="0.2">
      <c r="A71" s="259"/>
    </row>
    <row r="72" spans="1:1" ht="173.45" customHeight="1" x14ac:dyDescent="0.2">
      <c r="A72" s="309" t="s">
        <v>42</v>
      </c>
    </row>
    <row r="73" spans="1:1" ht="38.25" x14ac:dyDescent="0.2">
      <c r="A73" s="23" t="s">
        <v>43</v>
      </c>
    </row>
    <row r="74" spans="1:1" x14ac:dyDescent="0.2">
      <c r="A74" s="25" t="s">
        <v>44</v>
      </c>
    </row>
    <row r="75" spans="1:1" ht="61.7" customHeight="1" x14ac:dyDescent="0.2">
      <c r="A75" s="23" t="s">
        <v>45</v>
      </c>
    </row>
    <row r="76" spans="1:1" ht="28.5" customHeight="1" x14ac:dyDescent="0.2">
      <c r="A76" s="23" t="s">
        <v>46</v>
      </c>
    </row>
    <row r="77" spans="1:1" x14ac:dyDescent="0.2">
      <c r="A77" s="128" t="s">
        <v>47</v>
      </c>
    </row>
    <row r="78" spans="1:1" x14ac:dyDescent="0.2">
      <c r="A78" s="129" t="s">
        <v>48</v>
      </c>
    </row>
    <row r="79" spans="1:1" x14ac:dyDescent="0.2">
      <c r="A79" s="129" t="s">
        <v>49</v>
      </c>
    </row>
    <row r="80" spans="1:1" x14ac:dyDescent="0.2">
      <c r="A80" s="129" t="s">
        <v>50</v>
      </c>
    </row>
    <row r="81" spans="1:2" x14ac:dyDescent="0.2">
      <c r="A81" s="130" t="s">
        <v>51</v>
      </c>
    </row>
    <row r="82" spans="1:2" x14ac:dyDescent="0.2">
      <c r="A82" s="129" t="s">
        <v>52</v>
      </c>
    </row>
    <row r="83" spans="1:2" x14ac:dyDescent="0.2">
      <c r="A83" s="130" t="s">
        <v>53</v>
      </c>
    </row>
    <row r="84" spans="1:2" x14ac:dyDescent="0.2">
      <c r="A84" s="129" t="s">
        <v>54</v>
      </c>
    </row>
    <row r="85" spans="1:2" x14ac:dyDescent="0.2">
      <c r="A85" s="131" t="s">
        <v>55</v>
      </c>
    </row>
    <row r="86" spans="1:2" x14ac:dyDescent="0.2">
      <c r="A86" s="24"/>
    </row>
    <row r="87" spans="1:2" ht="18" x14ac:dyDescent="0.2">
      <c r="A87" s="303" t="s">
        <v>56</v>
      </c>
    </row>
    <row r="89" spans="1:2" x14ac:dyDescent="0.2">
      <c r="A89" s="260" t="s">
        <v>57</v>
      </c>
    </row>
    <row r="90" spans="1:2" x14ac:dyDescent="0.2">
      <c r="A90" s="23" t="s">
        <v>58</v>
      </c>
    </row>
    <row r="91" spans="1:2" x14ac:dyDescent="0.2">
      <c r="A91" s="25" t="s">
        <v>44</v>
      </c>
    </row>
    <row r="92" spans="1:2" x14ac:dyDescent="0.2">
      <c r="A92" s="23" t="s">
        <v>59</v>
      </c>
      <c r="B92" s="262"/>
    </row>
    <row r="93" spans="1:2" x14ac:dyDescent="0.2">
      <c r="A93" s="23"/>
    </row>
    <row r="94" spans="1:2" x14ac:dyDescent="0.2">
      <c r="A94" s="260" t="s">
        <v>60</v>
      </c>
    </row>
    <row r="95" spans="1:2" ht="51" x14ac:dyDescent="0.2">
      <c r="A95" s="23" t="s">
        <v>61</v>
      </c>
    </row>
    <row r="96" spans="1:2" x14ac:dyDescent="0.2">
      <c r="A96" s="23"/>
    </row>
    <row r="97" spans="1:4" x14ac:dyDescent="0.2">
      <c r="A97" s="260" t="s">
        <v>62</v>
      </c>
    </row>
    <row r="98" spans="1:4" ht="68.45" customHeight="1" x14ac:dyDescent="0.2">
      <c r="A98" s="23" t="s">
        <v>63</v>
      </c>
    </row>
    <row r="99" spans="1:4" x14ac:dyDescent="0.2">
      <c r="A99" s="23"/>
    </row>
    <row r="100" spans="1:4" x14ac:dyDescent="0.2">
      <c r="A100" s="260" t="s">
        <v>64</v>
      </c>
    </row>
    <row r="101" spans="1:4" ht="89.25" x14ac:dyDescent="0.2">
      <c r="A101" s="23" t="s">
        <v>65</v>
      </c>
    </row>
    <row r="102" spans="1:4" x14ac:dyDescent="0.2">
      <c r="A102" s="23"/>
    </row>
    <row r="103" spans="1:4" x14ac:dyDescent="0.2">
      <c r="A103" s="295" t="s">
        <v>66</v>
      </c>
    </row>
    <row r="104" spans="1:4" ht="51" x14ac:dyDescent="0.2">
      <c r="A104" s="23" t="s">
        <v>67</v>
      </c>
    </row>
    <row r="105" spans="1:4" x14ac:dyDescent="0.2">
      <c r="A105" s="23"/>
      <c r="B105" s="20" t="s">
        <v>68</v>
      </c>
    </row>
    <row r="106" spans="1:4" x14ac:dyDescent="0.2">
      <c r="A106" s="260" t="s">
        <v>69</v>
      </c>
    </row>
    <row r="107" spans="1:4" ht="71.25" customHeight="1" x14ac:dyDescent="0.2">
      <c r="A107" s="19" t="s">
        <v>70</v>
      </c>
    </row>
    <row r="108" spans="1:4" ht="38.25" x14ac:dyDescent="0.2">
      <c r="A108" s="19" t="s">
        <v>71</v>
      </c>
    </row>
    <row r="109" spans="1:4" ht="25.5" x14ac:dyDescent="0.2">
      <c r="A109" s="19" t="s">
        <v>72</v>
      </c>
    </row>
    <row r="110" spans="1:4" ht="10.5" customHeight="1" x14ac:dyDescent="0.2">
      <c r="D110" s="20" t="s">
        <v>68</v>
      </c>
    </row>
    <row r="111" spans="1:4" ht="99.75" customHeight="1" x14ac:dyDescent="0.2">
      <c r="A111" s="23" t="s">
        <v>73</v>
      </c>
    </row>
    <row r="112" spans="1:4" ht="25.5" x14ac:dyDescent="0.2">
      <c r="A112" s="19" t="s">
        <v>74</v>
      </c>
    </row>
    <row r="114" spans="1:2" ht="178.5" x14ac:dyDescent="0.2">
      <c r="A114" s="23" t="s">
        <v>75</v>
      </c>
    </row>
    <row r="115" spans="1:2" ht="11.25" customHeight="1" x14ac:dyDescent="0.2">
      <c r="A115" s="270"/>
      <c r="B115" s="257"/>
    </row>
    <row r="116" spans="1:2" x14ac:dyDescent="0.2">
      <c r="A116" s="260" t="s">
        <v>76</v>
      </c>
    </row>
    <row r="117" spans="1:2" ht="32.450000000000003" customHeight="1" x14ac:dyDescent="0.2">
      <c r="A117" s="23" t="s">
        <v>77</v>
      </c>
    </row>
    <row r="118" spans="1:2" x14ac:dyDescent="0.2">
      <c r="A118" s="23"/>
    </row>
    <row r="119" spans="1:2" x14ac:dyDescent="0.2">
      <c r="A119" s="260" t="s">
        <v>78</v>
      </c>
    </row>
    <row r="120" spans="1:2" ht="12" customHeight="1" x14ac:dyDescent="0.2">
      <c r="A120" s="23" t="s">
        <v>79</v>
      </c>
    </row>
    <row r="121" spans="1:2" ht="3" hidden="1" customHeight="1" x14ac:dyDescent="0.2">
      <c r="A121" s="23"/>
    </row>
    <row r="122" spans="1:2" x14ac:dyDescent="0.2">
      <c r="A122" s="23" t="s">
        <v>80</v>
      </c>
    </row>
    <row r="123" spans="1:2" ht="25.5" x14ac:dyDescent="0.2">
      <c r="A123" s="23" t="s">
        <v>81</v>
      </c>
    </row>
    <row r="124" spans="1:2" x14ac:dyDescent="0.2">
      <c r="A124" s="23" t="s">
        <v>82</v>
      </c>
    </row>
    <row r="125" spans="1:2" ht="25.5" x14ac:dyDescent="0.2">
      <c r="A125" s="23" t="s">
        <v>83</v>
      </c>
    </row>
    <row r="126" spans="1:2" ht="38.25" x14ac:dyDescent="0.2">
      <c r="A126" s="23" t="s">
        <v>84</v>
      </c>
    </row>
    <row r="127" spans="1:2" ht="33.75" customHeight="1" x14ac:dyDescent="0.2">
      <c r="A127" s="23" t="s">
        <v>85</v>
      </c>
    </row>
    <row r="128" spans="1:2" ht="12.75" customHeight="1" x14ac:dyDescent="0.2">
      <c r="A128" s="305" t="s">
        <v>44</v>
      </c>
    </row>
    <row r="129" spans="1:1" ht="15.75" customHeight="1" x14ac:dyDescent="0.2">
      <c r="A129" s="304" t="s">
        <v>86</v>
      </c>
    </row>
    <row r="130" spans="1:1" ht="12.75" customHeight="1" x14ac:dyDescent="0.2">
      <c r="A130" s="23"/>
    </row>
    <row r="131" spans="1:1" x14ac:dyDescent="0.2">
      <c r="A131" s="295" t="s">
        <v>87</v>
      </c>
    </row>
    <row r="132" spans="1:1" ht="40.700000000000003" customHeight="1" x14ac:dyDescent="0.2">
      <c r="A132" s="23" t="s">
        <v>88</v>
      </c>
    </row>
    <row r="133" spans="1:1" ht="61.5" customHeight="1" x14ac:dyDescent="0.2">
      <c r="A133" s="301" t="s">
        <v>89</v>
      </c>
    </row>
    <row r="134" spans="1:1" x14ac:dyDescent="0.2">
      <c r="A134" s="260" t="s">
        <v>90</v>
      </c>
    </row>
    <row r="135" spans="1:1" ht="102" x14ac:dyDescent="0.2">
      <c r="A135" s="301" t="s">
        <v>91</v>
      </c>
    </row>
    <row r="136" spans="1:1" x14ac:dyDescent="0.2">
      <c r="A136"/>
    </row>
    <row r="137" spans="1:1" ht="71.45" customHeight="1" x14ac:dyDescent="0.2">
      <c r="A137" s="300" t="s">
        <v>92</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7" t="s">
        <v>93</v>
      </c>
      <c r="B1" s="317"/>
      <c r="C1" s="317"/>
      <c r="D1" s="317"/>
      <c r="E1" s="317"/>
      <c r="F1" s="317"/>
      <c r="G1" s="317"/>
      <c r="H1" s="317"/>
      <c r="I1" s="52"/>
      <c r="J1" s="37"/>
    </row>
    <row r="2" spans="1:11" ht="15.75" x14ac:dyDescent="0.25">
      <c r="A2" s="323" t="s">
        <v>94</v>
      </c>
      <c r="B2" s="323"/>
      <c r="C2" s="323"/>
      <c r="D2" s="323"/>
      <c r="E2" s="323"/>
      <c r="F2" s="323"/>
      <c r="G2" s="323"/>
      <c r="H2" s="321" t="str">
        <f>+Doklady!I100</f>
        <v>V1</v>
      </c>
      <c r="I2" s="321"/>
    </row>
    <row r="3" spans="1:11" ht="15" x14ac:dyDescent="0.25">
      <c r="A3" s="40"/>
      <c r="B3" s="40"/>
      <c r="C3" s="40"/>
      <c r="D3" s="40"/>
      <c r="E3" s="40"/>
      <c r="F3" s="40"/>
      <c r="G3" s="40"/>
      <c r="H3" s="322">
        <f>+Doklady!I101</f>
        <v>45740</v>
      </c>
      <c r="I3" s="322"/>
    </row>
    <row r="4" spans="1:11" ht="15.75" customHeight="1" x14ac:dyDescent="0.2">
      <c r="A4" s="41" t="s">
        <v>95</v>
      </c>
      <c r="B4" s="318" t="s">
        <v>96</v>
      </c>
      <c r="C4" s="319"/>
      <c r="D4" s="319"/>
      <c r="E4" s="32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97</v>
      </c>
      <c r="B7" s="10" t="s">
        <v>98</v>
      </c>
      <c r="C7" s="10" t="s">
        <v>99</v>
      </c>
      <c r="D7" s="10" t="s">
        <v>100</v>
      </c>
      <c r="E7" s="10" t="s">
        <v>101</v>
      </c>
      <c r="F7" s="10" t="s">
        <v>102</v>
      </c>
      <c r="G7" s="10" t="s">
        <v>103</v>
      </c>
      <c r="H7" s="11" t="s">
        <v>104</v>
      </c>
      <c r="I7" s="58" t="s">
        <v>105</v>
      </c>
      <c r="J7" s="44"/>
    </row>
    <row r="8" spans="1:11" ht="90" x14ac:dyDescent="0.2">
      <c r="A8" s="46" t="s">
        <v>106</v>
      </c>
      <c r="B8" s="152"/>
      <c r="C8" s="152"/>
      <c r="D8" s="48">
        <v>45779</v>
      </c>
      <c r="E8" s="153" t="s">
        <v>107</v>
      </c>
      <c r="F8" s="153"/>
      <c r="G8" s="153"/>
      <c r="H8" s="154"/>
      <c r="I8" s="155"/>
      <c r="J8" s="44"/>
    </row>
    <row r="9" spans="1:11" ht="45" x14ac:dyDescent="0.2">
      <c r="A9" s="46" t="s">
        <v>106</v>
      </c>
      <c r="B9" s="47" t="s">
        <v>108</v>
      </c>
      <c r="C9" s="47" t="s">
        <v>109</v>
      </c>
      <c r="D9" s="48">
        <v>45780</v>
      </c>
      <c r="E9" s="46" t="s">
        <v>110</v>
      </c>
      <c r="F9" s="46"/>
      <c r="G9" s="46" t="s">
        <v>111</v>
      </c>
      <c r="H9" s="49">
        <v>400</v>
      </c>
      <c r="I9" s="55">
        <v>3</v>
      </c>
      <c r="J9" s="44"/>
    </row>
    <row r="10" spans="1:11" ht="22.5" x14ac:dyDescent="0.2">
      <c r="A10" s="46" t="s">
        <v>106</v>
      </c>
      <c r="B10" s="47" t="s">
        <v>112</v>
      </c>
      <c r="C10" s="47" t="s">
        <v>113</v>
      </c>
      <c r="D10" s="48">
        <v>45781</v>
      </c>
      <c r="E10" s="46" t="s">
        <v>114</v>
      </c>
      <c r="F10" s="46"/>
      <c r="G10" s="46" t="s">
        <v>115</v>
      </c>
      <c r="H10" s="49"/>
      <c r="I10" s="55">
        <v>3</v>
      </c>
      <c r="J10" s="44"/>
    </row>
    <row r="11" spans="1:11" ht="12.75" x14ac:dyDescent="0.2">
      <c r="A11" s="46" t="s">
        <v>106</v>
      </c>
      <c r="B11" s="47" t="s">
        <v>116</v>
      </c>
      <c r="C11" s="47" t="s">
        <v>117</v>
      </c>
      <c r="D11" s="48">
        <v>45782</v>
      </c>
      <c r="E11" s="46" t="s">
        <v>118</v>
      </c>
      <c r="F11" s="46"/>
      <c r="G11" s="46" t="s">
        <v>119</v>
      </c>
      <c r="H11" s="49">
        <v>100</v>
      </c>
      <c r="I11" s="55">
        <v>3</v>
      </c>
      <c r="J11" s="44"/>
    </row>
    <row r="12" spans="1:11" ht="22.5" x14ac:dyDescent="0.2">
      <c r="A12" s="46" t="s">
        <v>106</v>
      </c>
      <c r="B12" s="47" t="s">
        <v>120</v>
      </c>
      <c r="C12" s="47" t="s">
        <v>121</v>
      </c>
      <c r="D12" s="48">
        <v>45783</v>
      </c>
      <c r="E12" s="46" t="s">
        <v>122</v>
      </c>
      <c r="F12" s="46"/>
      <c r="G12" s="46" t="s">
        <v>123</v>
      </c>
      <c r="H12" s="49">
        <v>50</v>
      </c>
      <c r="I12" s="55">
        <v>3</v>
      </c>
      <c r="J12" s="44"/>
    </row>
    <row r="13" spans="1:11" ht="12.75" x14ac:dyDescent="0.2">
      <c r="A13" s="46" t="s">
        <v>106</v>
      </c>
      <c r="B13" s="47" t="s">
        <v>124</v>
      </c>
      <c r="C13" s="47" t="s">
        <v>125</v>
      </c>
      <c r="D13" s="48">
        <v>45784</v>
      </c>
      <c r="E13" s="46" t="s">
        <v>126</v>
      </c>
      <c r="F13" s="46"/>
      <c r="G13" s="46" t="s">
        <v>127</v>
      </c>
      <c r="H13" s="49">
        <v>200</v>
      </c>
      <c r="I13" s="55">
        <v>3</v>
      </c>
      <c r="J13" s="44"/>
    </row>
    <row r="14" spans="1:11" ht="12.75" x14ac:dyDescent="0.2">
      <c r="A14" s="46" t="s">
        <v>106</v>
      </c>
      <c r="B14" s="47" t="s">
        <v>128</v>
      </c>
      <c r="C14" s="47" t="s">
        <v>129</v>
      </c>
      <c r="D14" s="48">
        <v>45785</v>
      </c>
      <c r="E14" s="46" t="s">
        <v>130</v>
      </c>
      <c r="F14" s="46"/>
      <c r="G14" s="46" t="s">
        <v>131</v>
      </c>
      <c r="H14" s="49"/>
      <c r="I14" s="55">
        <v>3</v>
      </c>
      <c r="J14" s="44"/>
    </row>
    <row r="15" spans="1:11" ht="12.75" x14ac:dyDescent="0.2">
      <c r="A15" s="46" t="s">
        <v>106</v>
      </c>
      <c r="B15" s="47" t="s">
        <v>132</v>
      </c>
      <c r="C15" s="47" t="s">
        <v>133</v>
      </c>
      <c r="D15" s="48">
        <v>45786</v>
      </c>
      <c r="E15" s="46" t="s">
        <v>134</v>
      </c>
      <c r="F15" s="46"/>
      <c r="G15" s="46" t="s">
        <v>135</v>
      </c>
      <c r="H15" s="49">
        <v>505</v>
      </c>
      <c r="I15" s="55">
        <v>3</v>
      </c>
      <c r="J15" s="44"/>
    </row>
    <row r="16" spans="1:11" ht="146.25" x14ac:dyDescent="0.2">
      <c r="A16" s="46" t="s">
        <v>106</v>
      </c>
      <c r="B16" s="156"/>
      <c r="C16" s="156"/>
      <c r="D16" s="48">
        <v>45787</v>
      </c>
      <c r="E16" s="157" t="s">
        <v>136</v>
      </c>
      <c r="F16" s="157"/>
      <c r="G16" s="157"/>
      <c r="H16" s="158"/>
      <c r="I16" s="159"/>
      <c r="J16" s="44"/>
    </row>
    <row r="17" spans="1:18" ht="12.75" x14ac:dyDescent="0.2">
      <c r="A17" s="46" t="s">
        <v>106</v>
      </c>
      <c r="B17" s="47" t="s">
        <v>137</v>
      </c>
      <c r="C17" s="47" t="s">
        <v>138</v>
      </c>
      <c r="D17" s="48">
        <v>45788</v>
      </c>
      <c r="E17" s="46" t="s">
        <v>139</v>
      </c>
      <c r="F17" s="46"/>
      <c r="G17" s="46" t="s">
        <v>140</v>
      </c>
      <c r="H17" s="49"/>
      <c r="I17" s="55">
        <v>2</v>
      </c>
      <c r="J17" s="44"/>
    </row>
    <row r="18" spans="1:18" ht="22.5" x14ac:dyDescent="0.2">
      <c r="A18" s="46" t="s">
        <v>106</v>
      </c>
      <c r="B18" s="47" t="s">
        <v>141</v>
      </c>
      <c r="C18" s="47" t="s">
        <v>142</v>
      </c>
      <c r="D18" s="48">
        <v>45789</v>
      </c>
      <c r="E18" s="46" t="s">
        <v>143</v>
      </c>
      <c r="F18" s="46"/>
      <c r="G18" s="46" t="s">
        <v>144</v>
      </c>
      <c r="H18" s="49"/>
      <c r="I18" s="55">
        <v>2</v>
      </c>
      <c r="J18" s="44"/>
    </row>
    <row r="19" spans="1:18" ht="22.5" x14ac:dyDescent="0.2">
      <c r="A19" s="46" t="s">
        <v>106</v>
      </c>
      <c r="B19" s="47" t="s">
        <v>145</v>
      </c>
      <c r="C19" s="47" t="s">
        <v>146</v>
      </c>
      <c r="D19" s="48">
        <v>45790</v>
      </c>
      <c r="E19" s="46" t="s">
        <v>147</v>
      </c>
      <c r="F19" s="46"/>
      <c r="G19" s="46" t="s">
        <v>148</v>
      </c>
      <c r="H19" s="49">
        <v>1000</v>
      </c>
      <c r="I19" s="55">
        <v>2</v>
      </c>
      <c r="J19" s="44"/>
    </row>
    <row r="20" spans="1:18" ht="12.75" x14ac:dyDescent="0.2">
      <c r="A20" s="46" t="s">
        <v>106</v>
      </c>
      <c r="B20" s="47" t="s">
        <v>149</v>
      </c>
      <c r="C20" s="47" t="s">
        <v>150</v>
      </c>
      <c r="D20" s="48">
        <v>45791</v>
      </c>
      <c r="E20" s="46" t="s">
        <v>151</v>
      </c>
      <c r="F20" s="46"/>
      <c r="G20" s="46" t="s">
        <v>152</v>
      </c>
      <c r="H20" s="49">
        <v>300</v>
      </c>
      <c r="I20" s="55">
        <v>2</v>
      </c>
      <c r="J20" s="44"/>
    </row>
    <row r="21" spans="1:18" ht="12.75" x14ac:dyDescent="0.2">
      <c r="A21" s="46" t="s">
        <v>106</v>
      </c>
      <c r="B21" s="47" t="s">
        <v>153</v>
      </c>
      <c r="C21" s="47" t="s">
        <v>154</v>
      </c>
      <c r="D21" s="48">
        <v>45792</v>
      </c>
      <c r="E21" s="46" t="s">
        <v>155</v>
      </c>
      <c r="F21" s="46"/>
      <c r="G21" s="46" t="s">
        <v>156</v>
      </c>
      <c r="H21" s="49">
        <v>600</v>
      </c>
      <c r="I21" s="55">
        <v>2</v>
      </c>
      <c r="J21" s="44"/>
    </row>
    <row r="22" spans="1:18" ht="22.5" x14ac:dyDescent="0.2">
      <c r="A22" s="46" t="s">
        <v>106</v>
      </c>
      <c r="B22" s="47" t="s">
        <v>157</v>
      </c>
      <c r="C22" s="47" t="s">
        <v>158</v>
      </c>
      <c r="D22" s="48">
        <v>45793</v>
      </c>
      <c r="E22" s="46" t="s">
        <v>159</v>
      </c>
      <c r="F22" s="46"/>
      <c r="G22" s="46" t="s">
        <v>160</v>
      </c>
      <c r="H22" s="49">
        <v>25.9</v>
      </c>
      <c r="I22" s="55">
        <v>2</v>
      </c>
      <c r="J22" s="44"/>
    </row>
    <row r="23" spans="1:18" ht="12.75" x14ac:dyDescent="0.2">
      <c r="A23" s="46" t="s">
        <v>106</v>
      </c>
      <c r="B23" s="47" t="s">
        <v>161</v>
      </c>
      <c r="C23" s="47" t="s">
        <v>162</v>
      </c>
      <c r="D23" s="48">
        <v>45794</v>
      </c>
      <c r="E23" s="46" t="s">
        <v>163</v>
      </c>
      <c r="F23" s="46"/>
      <c r="G23" s="46" t="s">
        <v>164</v>
      </c>
      <c r="H23" s="49"/>
      <c r="I23" s="55">
        <v>2</v>
      </c>
      <c r="J23" s="44"/>
    </row>
    <row r="24" spans="1:18" ht="12.75" x14ac:dyDescent="0.2">
      <c r="A24" s="46" t="s">
        <v>106</v>
      </c>
      <c r="B24" s="156"/>
      <c r="C24" s="156"/>
      <c r="D24" s="48">
        <v>45795</v>
      </c>
      <c r="E24" s="157" t="s">
        <v>165</v>
      </c>
      <c r="F24" s="157"/>
      <c r="G24" s="157"/>
      <c r="H24" s="158"/>
      <c r="I24" s="159"/>
      <c r="J24" s="44"/>
      <c r="M24" s="44"/>
      <c r="N24" s="44"/>
      <c r="O24" s="44"/>
      <c r="P24" s="44"/>
      <c r="Q24" s="44"/>
      <c r="R24" s="44"/>
    </row>
    <row r="25" spans="1:18" ht="22.5" x14ac:dyDescent="0.2">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x14ac:dyDescent="0.2">
      <c r="A26" s="46" t="s">
        <v>106</v>
      </c>
      <c r="B26" s="47" t="s">
        <v>170</v>
      </c>
      <c r="C26" s="47" t="s">
        <v>170</v>
      </c>
      <c r="D26" s="48">
        <v>45796</v>
      </c>
      <c r="E26" s="46" t="s">
        <v>171</v>
      </c>
      <c r="F26" s="46"/>
      <c r="G26" s="46" t="s">
        <v>172</v>
      </c>
      <c r="H26" s="49"/>
      <c r="I26" s="55">
        <v>4</v>
      </c>
      <c r="J26" s="44"/>
      <c r="M26" s="44"/>
      <c r="N26" s="44"/>
      <c r="O26" s="44"/>
      <c r="P26" s="44"/>
      <c r="Q26" s="44"/>
      <c r="R26" s="44"/>
    </row>
    <row r="27" spans="1:18" ht="12.75" x14ac:dyDescent="0.2">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x14ac:dyDescent="0.2">
      <c r="A28" s="46" t="s">
        <v>106</v>
      </c>
      <c r="B28" s="47" t="s">
        <v>177</v>
      </c>
      <c r="C28" s="47">
        <v>1213275</v>
      </c>
      <c r="D28" s="48">
        <v>45798</v>
      </c>
      <c r="E28" s="46" t="s">
        <v>178</v>
      </c>
      <c r="F28" s="46"/>
      <c r="G28" s="46" t="s">
        <v>179</v>
      </c>
      <c r="H28" s="49">
        <v>19.100000000000001</v>
      </c>
      <c r="I28" s="55">
        <v>2</v>
      </c>
      <c r="J28" s="44"/>
      <c r="O28" s="44"/>
      <c r="P28" s="44"/>
      <c r="Q28" s="44"/>
      <c r="R28" s="44"/>
    </row>
    <row r="29" spans="1:18" ht="12.75" x14ac:dyDescent="0.2">
      <c r="A29" s="46" t="s">
        <v>106</v>
      </c>
      <c r="B29" s="47" t="s">
        <v>180</v>
      </c>
      <c r="C29" s="47">
        <v>2007006035</v>
      </c>
      <c r="D29" s="48">
        <v>45799</v>
      </c>
      <c r="E29" s="46" t="s">
        <v>181</v>
      </c>
      <c r="F29" s="46"/>
      <c r="G29" s="46" t="s">
        <v>182</v>
      </c>
      <c r="H29" s="49">
        <v>277.74</v>
      </c>
      <c r="I29" s="55">
        <v>4</v>
      </c>
      <c r="J29" s="44"/>
      <c r="O29" s="44"/>
      <c r="P29" s="44"/>
      <c r="Q29" s="44"/>
      <c r="R29" s="44"/>
    </row>
    <row r="30" spans="1:18" ht="12.75" x14ac:dyDescent="0.2">
      <c r="A30" s="46" t="s">
        <v>106</v>
      </c>
      <c r="B30" s="50">
        <v>45627</v>
      </c>
      <c r="C30" s="47" t="s">
        <v>174</v>
      </c>
      <c r="D30" s="48">
        <v>45800</v>
      </c>
      <c r="E30" s="46" t="s">
        <v>183</v>
      </c>
      <c r="F30" s="46"/>
      <c r="G30" s="46" t="s">
        <v>184</v>
      </c>
      <c r="H30" s="49">
        <v>50</v>
      </c>
      <c r="I30" s="55">
        <v>4</v>
      </c>
      <c r="J30" s="44"/>
      <c r="O30" s="44"/>
      <c r="P30" s="44"/>
      <c r="Q30" s="44"/>
      <c r="R30" s="44"/>
    </row>
    <row r="31" spans="1:18" ht="12.75" x14ac:dyDescent="0.2">
      <c r="A31" s="46" t="s">
        <v>106</v>
      </c>
      <c r="B31" s="47" t="s">
        <v>185</v>
      </c>
      <c r="C31" s="47" t="s">
        <v>186</v>
      </c>
      <c r="D31" s="48">
        <v>45801</v>
      </c>
      <c r="E31" s="46" t="s">
        <v>187</v>
      </c>
      <c r="F31" s="46"/>
      <c r="G31" s="46" t="s">
        <v>188</v>
      </c>
      <c r="H31" s="49">
        <v>9</v>
      </c>
      <c r="I31" s="55">
        <v>4</v>
      </c>
      <c r="J31" s="44"/>
      <c r="O31" s="44"/>
      <c r="P31" s="44"/>
      <c r="Q31" s="44"/>
      <c r="R31" s="44"/>
    </row>
    <row r="32" spans="1:18" ht="22.5" x14ac:dyDescent="0.2">
      <c r="A32" s="46" t="s">
        <v>106</v>
      </c>
      <c r="B32" s="50">
        <v>45413</v>
      </c>
      <c r="C32" s="47" t="s">
        <v>189</v>
      </c>
      <c r="D32" s="48">
        <v>45802</v>
      </c>
      <c r="E32" s="46" t="s">
        <v>190</v>
      </c>
      <c r="F32" s="46"/>
      <c r="G32" s="46" t="s">
        <v>191</v>
      </c>
      <c r="H32" s="49">
        <v>10</v>
      </c>
      <c r="I32" s="55">
        <v>4</v>
      </c>
      <c r="J32" s="44"/>
      <c r="O32" s="44"/>
      <c r="P32" s="44"/>
      <c r="Q32" s="44"/>
      <c r="R32" s="44"/>
    </row>
    <row r="33" spans="1:18" ht="22.5" x14ac:dyDescent="0.2">
      <c r="A33" s="46" t="s">
        <v>106</v>
      </c>
      <c r="B33" s="47" t="s">
        <v>192</v>
      </c>
      <c r="C33" s="47" t="s">
        <v>193</v>
      </c>
      <c r="D33" s="48">
        <v>45803</v>
      </c>
      <c r="E33" s="46" t="s">
        <v>194</v>
      </c>
      <c r="F33" s="46"/>
      <c r="G33" s="46" t="s">
        <v>195</v>
      </c>
      <c r="H33" s="49">
        <v>500</v>
      </c>
      <c r="I33" s="55">
        <v>1</v>
      </c>
      <c r="J33" s="44"/>
      <c r="O33" s="44"/>
      <c r="P33" s="44"/>
      <c r="Q33" s="44"/>
      <c r="R33" s="44"/>
    </row>
    <row r="34" spans="1:18" ht="12.75" x14ac:dyDescent="0.2">
      <c r="A34" s="46" t="s">
        <v>106</v>
      </c>
      <c r="B34" s="47" t="s">
        <v>196</v>
      </c>
      <c r="C34" s="47" t="s">
        <v>197</v>
      </c>
      <c r="D34" s="48">
        <v>45804</v>
      </c>
      <c r="E34" s="46" t="s">
        <v>198</v>
      </c>
      <c r="F34" s="46"/>
      <c r="G34" s="46" t="s">
        <v>199</v>
      </c>
      <c r="H34" s="49">
        <v>71.2</v>
      </c>
      <c r="I34" s="55">
        <v>3</v>
      </c>
      <c r="J34" s="44"/>
      <c r="O34" s="44"/>
      <c r="P34" s="44"/>
      <c r="Q34" s="44"/>
      <c r="R34" s="44"/>
    </row>
    <row r="35" spans="1:18" ht="67.5" x14ac:dyDescent="0.2">
      <c r="A35" s="46" t="s">
        <v>106</v>
      </c>
      <c r="B35" s="47" t="s">
        <v>200</v>
      </c>
      <c r="C35" s="47" t="s">
        <v>201</v>
      </c>
      <c r="D35" s="48">
        <v>45805</v>
      </c>
      <c r="E35" s="46" t="s">
        <v>202</v>
      </c>
      <c r="F35" s="46"/>
      <c r="G35" s="46" t="s">
        <v>203</v>
      </c>
      <c r="H35" s="49">
        <v>250</v>
      </c>
      <c r="I35" s="55">
        <v>1</v>
      </c>
      <c r="J35" s="44"/>
    </row>
    <row r="36" spans="1:18" ht="12.75" x14ac:dyDescent="0.2">
      <c r="A36" s="46" t="s">
        <v>106</v>
      </c>
      <c r="B36" s="47" t="s">
        <v>204</v>
      </c>
      <c r="C36" s="47" t="s">
        <v>205</v>
      </c>
      <c r="D36" s="48">
        <v>45806</v>
      </c>
      <c r="E36" s="46" t="s">
        <v>206</v>
      </c>
      <c r="F36" s="46"/>
      <c r="G36" s="46" t="s">
        <v>207</v>
      </c>
      <c r="H36" s="49">
        <v>320</v>
      </c>
      <c r="I36" s="55">
        <v>5</v>
      </c>
      <c r="J36" s="44"/>
    </row>
    <row r="37" spans="1:18" ht="12.75" x14ac:dyDescent="0.2">
      <c r="A37" s="46" t="s">
        <v>106</v>
      </c>
      <c r="B37" s="47" t="s">
        <v>208</v>
      </c>
      <c r="C37" s="47" t="s">
        <v>209</v>
      </c>
      <c r="D37" s="48">
        <v>45807</v>
      </c>
      <c r="E37" s="46" t="s">
        <v>210</v>
      </c>
      <c r="F37" s="46"/>
      <c r="G37" s="46" t="s">
        <v>211</v>
      </c>
      <c r="H37" s="49">
        <v>40</v>
      </c>
      <c r="I37" s="55">
        <v>4</v>
      </c>
      <c r="J37" s="44"/>
    </row>
    <row r="38" spans="1:18" ht="12.75" x14ac:dyDescent="0.2">
      <c r="A38" s="46" t="s">
        <v>106</v>
      </c>
      <c r="B38" s="50">
        <v>45292</v>
      </c>
      <c r="C38" s="47" t="s">
        <v>212</v>
      </c>
      <c r="D38" s="48">
        <v>45808</v>
      </c>
      <c r="E38" s="46" t="s">
        <v>213</v>
      </c>
      <c r="F38" s="46"/>
      <c r="G38" s="46" t="s">
        <v>214</v>
      </c>
      <c r="H38" s="49">
        <v>25</v>
      </c>
      <c r="I38" s="55">
        <v>4</v>
      </c>
      <c r="J38" s="44"/>
    </row>
    <row r="39" spans="1:18" ht="12.75" x14ac:dyDescent="0.2">
      <c r="A39" s="46" t="s">
        <v>106</v>
      </c>
      <c r="B39" s="50">
        <v>45352</v>
      </c>
      <c r="C39" s="47" t="s">
        <v>215</v>
      </c>
      <c r="D39" s="48">
        <v>45809</v>
      </c>
      <c r="E39" s="46" t="s">
        <v>216</v>
      </c>
      <c r="F39" s="46"/>
      <c r="G39" s="46" t="s">
        <v>217</v>
      </c>
      <c r="H39" s="49">
        <v>150</v>
      </c>
      <c r="I39" s="55">
        <v>4</v>
      </c>
      <c r="J39" s="44"/>
    </row>
    <row r="40" spans="1:18" ht="22.5" x14ac:dyDescent="0.2">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5"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2.5"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ht="22.5"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ht="22.5"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8" priority="2" stopIfTrue="1">
      <formula>$A78&lt;&gt;""</formula>
    </cfRule>
  </conditionalFormatting>
  <conditionalFormatting sqref="A8:I76 I78">
    <cfRule type="expression" dxfId="117" priority="7" stopIfTrue="1">
      <formula>$A8&lt;&gt;""</formula>
    </cfRule>
  </conditionalFormatting>
  <conditionalFormatting sqref="B78:H2888">
    <cfRule type="expression" dxfId="116" priority="3" stopIfTrue="1">
      <formula>$A78&lt;&gt;""</formula>
    </cfRule>
  </conditionalFormatting>
  <conditionalFormatting sqref="D2886:D2913">
    <cfRule type="expression" dxfId="115"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tabSelected="1"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6" t="s">
        <v>347</v>
      </c>
      <c r="B1" s="327"/>
      <c r="C1" s="174">
        <v>45838</v>
      </c>
      <c r="D1" s="26"/>
      <c r="G1" s="252">
        <v>45688</v>
      </c>
    </row>
    <row r="2" spans="1:7" ht="15" x14ac:dyDescent="0.25">
      <c r="A2" s="28"/>
      <c r="B2" s="28"/>
      <c r="G2" s="252">
        <v>45716</v>
      </c>
    </row>
    <row r="3" spans="1:7" ht="14.25" x14ac:dyDescent="0.2">
      <c r="A3" s="30" t="s">
        <v>348</v>
      </c>
      <c r="B3" s="324" t="str">
        <f>INDEX(Adr!B:B,Doklady!B102+1)</f>
        <v>Slovenská motocyklová federácia</v>
      </c>
      <c r="C3" s="324"/>
      <c r="D3" s="324"/>
      <c r="G3" s="252">
        <v>45747</v>
      </c>
    </row>
    <row r="4" spans="1:7" ht="14.25" x14ac:dyDescent="0.2">
      <c r="A4" s="30" t="s">
        <v>349</v>
      </c>
      <c r="B4" s="29" t="str">
        <f>RIGHT("0000"&amp;INDEX(Adr!A:A,Doklady!B102+1),8)</f>
        <v>30813883</v>
      </c>
      <c r="G4" s="252">
        <v>45777</v>
      </c>
    </row>
    <row r="5" spans="1:7" ht="14.25" x14ac:dyDescent="0.2">
      <c r="A5" s="30" t="s">
        <v>350</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351</v>
      </c>
      <c r="B9" s="31" t="s">
        <v>351</v>
      </c>
      <c r="C9" s="32" t="s">
        <v>352</v>
      </c>
      <c r="G9" s="252">
        <v>45930</v>
      </c>
    </row>
    <row r="10" spans="1:7" ht="14.25" x14ac:dyDescent="0.2">
      <c r="A10" s="133" t="s">
        <v>353</v>
      </c>
      <c r="B10" s="134" t="s">
        <v>354</v>
      </c>
      <c r="C10" s="175">
        <f>+Spolu!C10</f>
        <v>0</v>
      </c>
      <c r="G10" s="252">
        <v>45961</v>
      </c>
    </row>
    <row r="11" spans="1:7" ht="14.25" x14ac:dyDescent="0.2">
      <c r="A11" s="133" t="s">
        <v>355</v>
      </c>
      <c r="B11" s="134" t="s">
        <v>356</v>
      </c>
      <c r="C11" s="175">
        <f>+Spolu!C11</f>
        <v>144896</v>
      </c>
      <c r="G11" s="252">
        <v>45991</v>
      </c>
    </row>
    <row r="12" spans="1:7" ht="14.25" x14ac:dyDescent="0.2">
      <c r="A12" s="133" t="s">
        <v>357</v>
      </c>
      <c r="B12" s="134" t="s">
        <v>358</v>
      </c>
      <c r="C12" s="175">
        <v>0</v>
      </c>
      <c r="G12" s="252">
        <v>46022</v>
      </c>
    </row>
    <row r="13" spans="1:7" ht="14.25" x14ac:dyDescent="0.2">
      <c r="A13" s="133" t="s">
        <v>359</v>
      </c>
      <c r="B13" s="134" t="s">
        <v>360</v>
      </c>
      <c r="C13" s="175">
        <f>+Spolu!C13</f>
        <v>0</v>
      </c>
      <c r="G13" s="252"/>
    </row>
    <row r="14" spans="1:7" ht="14.25" x14ac:dyDescent="0.2">
      <c r="A14" s="133" t="s">
        <v>361</v>
      </c>
      <c r="B14" s="134" t="s">
        <v>362</v>
      </c>
      <c r="C14" s="175">
        <f>+Spolu!C14</f>
        <v>0</v>
      </c>
      <c r="G14" s="252"/>
    </row>
    <row r="15" spans="1:7" ht="14.25" x14ac:dyDescent="0.2">
      <c r="A15" s="33" t="s">
        <v>363</v>
      </c>
      <c r="B15" s="132"/>
      <c r="C15" s="34">
        <f>SUM(C10:C14)</f>
        <v>144896</v>
      </c>
      <c r="G15" s="252"/>
    </row>
    <row r="16" spans="1:7" ht="14.25" x14ac:dyDescent="0.2">
      <c r="G16" s="252"/>
    </row>
    <row r="17" spans="1:5" ht="72" customHeight="1" x14ac:dyDescent="0.2">
      <c r="A17" s="325" t="s">
        <v>364</v>
      </c>
      <c r="B17" s="325"/>
      <c r="C17" s="325"/>
      <c r="D17" s="325"/>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2"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6" t="s">
        <v>365</v>
      </c>
      <c r="B1" s="336"/>
      <c r="C1" s="336"/>
      <c r="D1" s="336"/>
      <c r="E1" s="336"/>
      <c r="F1" s="336"/>
      <c r="G1" s="336"/>
      <c r="H1" s="336"/>
      <c r="I1" s="336"/>
    </row>
    <row r="2" spans="1:26" ht="7.5" customHeight="1" x14ac:dyDescent="0.2">
      <c r="C2" s="8"/>
      <c r="D2" s="8"/>
      <c r="E2" s="8"/>
      <c r="F2" s="8"/>
      <c r="G2" s="8"/>
      <c r="H2" s="8"/>
      <c r="I2" s="8"/>
    </row>
    <row r="3" spans="1:26" s="9" customFormat="1" ht="26.1" customHeight="1" x14ac:dyDescent="0.2">
      <c r="B3" s="160" t="s">
        <v>95</v>
      </c>
      <c r="C3" s="337" t="str">
        <f>INDEX(Adr!B2:B70,Doklady!B102)</f>
        <v>Slovenská motocyklová federácia</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349</v>
      </c>
      <c r="C4" s="66" t="str">
        <f>INDEX(Adr!A2:A92,Doklady!B102)</f>
        <v>30813883</v>
      </c>
      <c r="I4" s="65">
        <f>Doklady!I101</f>
        <v>45740</v>
      </c>
      <c r="J4" s="85"/>
      <c r="K4" s="85"/>
      <c r="L4" s="85"/>
      <c r="M4" s="85"/>
      <c r="N4" s="85"/>
      <c r="O4" s="85"/>
      <c r="P4" s="85"/>
      <c r="Q4" s="85"/>
      <c r="R4" s="85"/>
      <c r="S4" s="85"/>
      <c r="T4" s="85"/>
      <c r="U4" s="85"/>
      <c r="V4" s="85"/>
      <c r="W4" s="85"/>
      <c r="X4" s="85"/>
      <c r="Y4" s="85"/>
      <c r="Z4" s="85"/>
    </row>
    <row r="5" spans="1:26" s="9" customFormat="1" ht="12.75" x14ac:dyDescent="0.2">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350</v>
      </c>
      <c r="C6" s="9" t="str">
        <f>INDEX(Adr!D2:D92,Doklady!B102)&amp;", "&amp;INDEX(Adr!E2:E92,Doklady!B102)&amp;", "&amp;INDEX(Adr!F2:F92,Doklady!B102)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38" t="s">
        <v>370</v>
      </c>
      <c r="F9" s="339"/>
      <c r="J9" s="8"/>
      <c r="L9" s="118"/>
      <c r="M9" s="118"/>
      <c r="N9" s="118"/>
      <c r="O9" s="118"/>
      <c r="P9" s="118"/>
      <c r="Q9" s="118"/>
      <c r="R9" s="118"/>
      <c r="S9" s="118"/>
    </row>
    <row r="10" spans="1:26" ht="18" x14ac:dyDescent="0.25">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8" x14ac:dyDescent="0.25">
      <c r="A11" s="69" t="s">
        <v>355</v>
      </c>
      <c r="B11" s="70" t="s">
        <v>356</v>
      </c>
      <c r="C11" s="126">
        <f>SUMIF(FP!J:J,Doklady!$B$1&amp;A11,FP!D:D)</f>
        <v>144896</v>
      </c>
      <c r="D11" s="126">
        <f>+C11-E11</f>
        <v>60713.040000000008</v>
      </c>
      <c r="E11" s="340">
        <f>+I39-I42+I44-I47</f>
        <v>84182.959999999992</v>
      </c>
      <c r="F11" s="341"/>
      <c r="J11" s="176"/>
      <c r="L11" s="161" t="str">
        <f>L41</f>
        <v>a - motocyklový šport - bežné transfery</v>
      </c>
      <c r="M11" s="118"/>
      <c r="N11" s="118"/>
      <c r="O11" s="118"/>
      <c r="P11" s="118"/>
      <c r="Q11" s="118"/>
      <c r="R11" s="118"/>
      <c r="S11" s="118"/>
    </row>
    <row r="12" spans="1:26" ht="18" x14ac:dyDescent="0.25">
      <c r="A12" s="69" t="s">
        <v>357</v>
      </c>
      <c r="B12" s="70" t="s">
        <v>358</v>
      </c>
      <c r="C12" s="126">
        <f>SUMIF(FP!J:J,Doklady!$B$1&amp;A12,FP!D:D)</f>
        <v>65000</v>
      </c>
      <c r="D12" s="126">
        <f>C12-E12</f>
        <v>0</v>
      </c>
      <c r="E12" s="329">
        <f>SUMIF(K:K,A12,I:I)</f>
        <v>65000</v>
      </c>
      <c r="F12" s="330"/>
      <c r="J12" s="177"/>
      <c r="L12" s="161" t="str">
        <f>L42</f>
        <v>a - motocyklový šport - kapitálové transfery</v>
      </c>
      <c r="N12" s="118"/>
      <c r="O12" s="118"/>
      <c r="P12" s="118"/>
      <c r="Q12" s="118"/>
      <c r="R12" s="118"/>
      <c r="S12" s="118"/>
    </row>
    <row r="13" spans="1:26" ht="18" x14ac:dyDescent="0.25">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8.75" thickBot="1" x14ac:dyDescent="0.3">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2">
      <c r="I15" s="9"/>
    </row>
    <row r="16" spans="1:26" s="9" customFormat="1" ht="12.75" x14ac:dyDescent="0.2">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4" t="s">
        <v>376</v>
      </c>
      <c r="C17" s="344"/>
      <c r="D17" s="344"/>
      <c r="E17" s="344"/>
      <c r="F17" s="344"/>
      <c r="G17" s="344"/>
      <c r="H17" s="344"/>
      <c r="I17" s="73">
        <f>SUMIF(FP!I:I,Doklady!$B$1&amp;A17,FP!D:D)</f>
        <v>144896</v>
      </c>
      <c r="T17" s="86"/>
    </row>
    <row r="18" spans="1:20" x14ac:dyDescent="0.2">
      <c r="A18" s="135" t="s">
        <v>377</v>
      </c>
      <c r="B18" s="344" t="s">
        <v>378</v>
      </c>
      <c r="C18" s="344"/>
      <c r="D18" s="344"/>
      <c r="E18" s="344"/>
      <c r="F18" s="344"/>
      <c r="G18" s="344"/>
      <c r="H18" s="344"/>
      <c r="I18" s="73">
        <f>SUMIF(FP!I:I,Doklady!$B$1&amp;A18,FP!D:D)</f>
        <v>0</v>
      </c>
    </row>
    <row r="19" spans="1:20" x14ac:dyDescent="0.2">
      <c r="A19" s="115" t="s">
        <v>379</v>
      </c>
      <c r="B19" s="344" t="s">
        <v>380</v>
      </c>
      <c r="C19" s="344"/>
      <c r="D19" s="344"/>
      <c r="E19" s="344"/>
      <c r="F19" s="344"/>
      <c r="G19" s="344"/>
      <c r="H19" s="344"/>
      <c r="I19" s="73">
        <f>SUMIF(FP!I:I,Doklady!$B$1&amp;A19,FP!D:D)</f>
        <v>0</v>
      </c>
    </row>
    <row r="20" spans="1:20" x14ac:dyDescent="0.2">
      <c r="A20" s="135" t="s">
        <v>381</v>
      </c>
      <c r="B20" s="333" t="s">
        <v>382</v>
      </c>
      <c r="C20" s="334"/>
      <c r="D20" s="334"/>
      <c r="E20" s="334"/>
      <c r="F20" s="334"/>
      <c r="G20" s="334"/>
      <c r="H20" s="335"/>
      <c r="I20" s="73">
        <f>SUMIF(FP!I:I,Doklady!$B$1&amp;A20,FP!D:D)</f>
        <v>55000</v>
      </c>
      <c r="T20" s="86"/>
    </row>
    <row r="21" spans="1:20" x14ac:dyDescent="0.2">
      <c r="A21" s="115" t="s">
        <v>383</v>
      </c>
      <c r="B21" s="333" t="s">
        <v>384</v>
      </c>
      <c r="C21" s="334"/>
      <c r="D21" s="334"/>
      <c r="E21" s="334"/>
      <c r="F21" s="334"/>
      <c r="G21" s="334"/>
      <c r="H21" s="335"/>
      <c r="I21" s="73">
        <f>SUMIF(FP!I:I,Doklady!$B$1&amp;A21,FP!D:D)</f>
        <v>10000</v>
      </c>
      <c r="T21" s="86"/>
    </row>
    <row r="22" spans="1:20" x14ac:dyDescent="0.2">
      <c r="A22" s="135" t="s">
        <v>385</v>
      </c>
      <c r="B22" s="352" t="s">
        <v>386</v>
      </c>
      <c r="C22" s="353"/>
      <c r="D22" s="353"/>
      <c r="E22" s="353"/>
      <c r="F22" s="353"/>
      <c r="G22" s="353"/>
      <c r="H22" s="354"/>
      <c r="I22" s="73">
        <f>SUMIF(FP!I:I,Doklady!$B$1&amp;A22,FP!D:D)</f>
        <v>0</v>
      </c>
      <c r="T22" s="86"/>
    </row>
    <row r="23" spans="1:20" x14ac:dyDescent="0.2">
      <c r="A23" s="115" t="s">
        <v>387</v>
      </c>
      <c r="B23" s="333" t="s">
        <v>388</v>
      </c>
      <c r="C23" s="334"/>
      <c r="D23" s="334"/>
      <c r="E23" s="334"/>
      <c r="F23" s="334"/>
      <c r="G23" s="334"/>
      <c r="H23" s="335"/>
      <c r="I23" s="73">
        <f>SUMIF(FP!I:I,Doklady!$B$1&amp;A23,FP!D:D)</f>
        <v>0</v>
      </c>
      <c r="T23" s="86"/>
    </row>
    <row r="24" spans="1:20" x14ac:dyDescent="0.2">
      <c r="A24" s="135" t="s">
        <v>389</v>
      </c>
      <c r="B24" s="333" t="s">
        <v>390</v>
      </c>
      <c r="C24" s="334"/>
      <c r="D24" s="334"/>
      <c r="E24" s="334"/>
      <c r="F24" s="334"/>
      <c r="G24" s="334"/>
      <c r="H24" s="335"/>
      <c r="I24" s="73">
        <f>SUMIF(FP!I:I,Doklady!$B$1&amp;A24,FP!D:D)</f>
        <v>0</v>
      </c>
      <c r="T24" s="86"/>
    </row>
    <row r="25" spans="1:20" x14ac:dyDescent="0.2">
      <c r="A25" s="115" t="s">
        <v>391</v>
      </c>
      <c r="B25" s="345" t="s">
        <v>392</v>
      </c>
      <c r="C25" s="346"/>
      <c r="D25" s="346"/>
      <c r="E25" s="346"/>
      <c r="F25" s="346"/>
      <c r="G25" s="346"/>
      <c r="H25" s="347"/>
      <c r="I25" s="73">
        <f>SUMIF(FP!I:I,Doklady!$B$1&amp;A25,FP!D:D)</f>
        <v>0</v>
      </c>
      <c r="T25" s="86"/>
    </row>
    <row r="26" spans="1:20" x14ac:dyDescent="0.2">
      <c r="A26" s="135" t="s">
        <v>393</v>
      </c>
      <c r="B26" s="333" t="s">
        <v>394</v>
      </c>
      <c r="C26" s="334"/>
      <c r="D26" s="334"/>
      <c r="E26" s="334"/>
      <c r="F26" s="334"/>
      <c r="G26" s="334"/>
      <c r="H26" s="335"/>
      <c r="I26" s="73">
        <f>SUMIF(FP!I:I,Doklady!$B$1&amp;A26,FP!D:D)</f>
        <v>0</v>
      </c>
      <c r="T26" s="86"/>
    </row>
    <row r="27" spans="1:20" x14ac:dyDescent="0.2">
      <c r="A27" s="115" t="s">
        <v>395</v>
      </c>
      <c r="B27" s="333" t="s">
        <v>396</v>
      </c>
      <c r="C27" s="334"/>
      <c r="D27" s="334"/>
      <c r="E27" s="334"/>
      <c r="F27" s="334"/>
      <c r="G27" s="334"/>
      <c r="H27" s="335"/>
      <c r="I27" s="73">
        <f>SUMIF(FP!I:I,Doklady!$B$1&amp;A27,FP!D:D)</f>
        <v>0</v>
      </c>
      <c r="T27" s="86"/>
    </row>
    <row r="28" spans="1:20" x14ac:dyDescent="0.2">
      <c r="A28" s="135" t="s">
        <v>397</v>
      </c>
      <c r="B28" s="333" t="s">
        <v>398</v>
      </c>
      <c r="C28" s="334"/>
      <c r="D28" s="334"/>
      <c r="E28" s="334"/>
      <c r="F28" s="334"/>
      <c r="G28" s="334"/>
      <c r="H28" s="335"/>
      <c r="I28" s="73">
        <f>SUMIF(FP!I:I,Doklady!$B$1&amp;A28,FP!D:D)</f>
        <v>0</v>
      </c>
      <c r="T28" s="86"/>
    </row>
    <row r="29" spans="1:20" x14ac:dyDescent="0.2">
      <c r="A29" s="115" t="s">
        <v>399</v>
      </c>
      <c r="B29" s="333" t="s">
        <v>400</v>
      </c>
      <c r="C29" s="334"/>
      <c r="D29" s="334"/>
      <c r="E29" s="334"/>
      <c r="F29" s="334"/>
      <c r="G29" s="334"/>
      <c r="H29" s="335"/>
      <c r="I29" s="73">
        <f>SUMIF(FP!I:I,Doklady!$B$1&amp;A29,FP!D:D)</f>
        <v>0</v>
      </c>
      <c r="T29" s="86"/>
    </row>
    <row r="30" spans="1:20" hidden="1" x14ac:dyDescent="0.2">
      <c r="A30" s="135" t="s">
        <v>401</v>
      </c>
      <c r="B30" s="333"/>
      <c r="C30" s="334"/>
      <c r="D30" s="334"/>
      <c r="E30" s="334"/>
      <c r="F30" s="334"/>
      <c r="G30" s="334"/>
      <c r="H30" s="335"/>
      <c r="I30" s="73">
        <f>SUMIF(FP!I:I,Doklady!$B$1&amp;A30,FP!D:D)</f>
        <v>0</v>
      </c>
      <c r="T30" s="86"/>
    </row>
    <row r="31" spans="1:20" hidden="1" x14ac:dyDescent="0.2">
      <c r="A31" s="115" t="s">
        <v>402</v>
      </c>
      <c r="B31" s="333"/>
      <c r="C31" s="334"/>
      <c r="D31" s="334"/>
      <c r="E31" s="334"/>
      <c r="F31" s="334"/>
      <c r="G31" s="334"/>
      <c r="H31" s="335"/>
      <c r="I31" s="73">
        <f>SUMIF(FP!I:I,Doklady!$B$1&amp;A31,FP!D:D)</f>
        <v>0</v>
      </c>
      <c r="T31" s="86"/>
    </row>
    <row r="32" spans="1:20" hidden="1" x14ac:dyDescent="0.2">
      <c r="A32" s="135" t="s">
        <v>403</v>
      </c>
      <c r="B32" s="355"/>
      <c r="C32" s="356"/>
      <c r="D32" s="356"/>
      <c r="E32" s="356"/>
      <c r="F32" s="356"/>
      <c r="G32" s="356"/>
      <c r="H32" s="357"/>
      <c r="I32" s="73">
        <f>SUMIF(FP!I:I,Doklady!$B$1&amp;A32,FP!D:D)</f>
        <v>0</v>
      </c>
      <c r="T32" s="86"/>
    </row>
    <row r="33" spans="1:21" hidden="1" x14ac:dyDescent="0.2">
      <c r="A33" s="115" t="s">
        <v>404</v>
      </c>
      <c r="B33" s="355"/>
      <c r="C33" s="356"/>
      <c r="D33" s="356"/>
      <c r="E33" s="356"/>
      <c r="F33" s="356"/>
      <c r="G33" s="356"/>
      <c r="H33" s="357"/>
      <c r="I33" s="73">
        <f>SUMIF(FP!I:I,Doklady!$B$1&amp;A33,FP!D:D)</f>
        <v>0</v>
      </c>
      <c r="T33" s="86"/>
    </row>
    <row r="34" spans="1:21" hidden="1" x14ac:dyDescent="0.2">
      <c r="A34" s="135" t="s">
        <v>405</v>
      </c>
      <c r="B34" s="358"/>
      <c r="C34" s="358"/>
      <c r="D34" s="358"/>
      <c r="E34" s="358"/>
      <c r="F34" s="358"/>
      <c r="G34" s="358"/>
      <c r="H34" s="358"/>
      <c r="I34" s="73">
        <f>SUMIF(FP!I:I,Doklady!$B$1&amp;A34,FP!D:D)</f>
        <v>0</v>
      </c>
      <c r="J34" s="8"/>
      <c r="K34" s="8"/>
    </row>
    <row r="36" spans="1:21" ht="12.75" x14ac:dyDescent="0.2">
      <c r="A36" s="121" t="s">
        <v>406</v>
      </c>
      <c r="B36" s="121"/>
      <c r="C36" s="220">
        <v>1</v>
      </c>
      <c r="D36" s="220">
        <v>2</v>
      </c>
      <c r="E36" s="220">
        <v>3</v>
      </c>
      <c r="F36" s="220">
        <v>4</v>
      </c>
      <c r="G36" s="220">
        <v>5</v>
      </c>
      <c r="H36" s="220">
        <v>5</v>
      </c>
      <c r="I36" s="122"/>
    </row>
    <row r="37" spans="1:21" ht="3.75" customHeight="1" x14ac:dyDescent="0.2"/>
    <row r="38" spans="1:21" ht="33.75" x14ac:dyDescent="0.2">
      <c r="A38" s="67" t="s">
        <v>372</v>
      </c>
      <c r="B38" s="67" t="str">
        <f>"Šport "&amp;K40</f>
        <v>Šport motocyklový šport</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28979.200000000001</v>
      </c>
      <c r="G39" s="78">
        <f>+MAX(I39-C39-D39-E39-F39-H39,0)</f>
        <v>115916.8</v>
      </c>
      <c r="H39" s="78">
        <f>+IFERROR(VLOOKUP(K40&amp;" - kapitálové transfery",B$53:C$90,2,0),0)</f>
        <v>0</v>
      </c>
      <c r="I39" s="73">
        <f>SUMIF(FP!K:K,K40,FP!D:D)</f>
        <v>144896</v>
      </c>
      <c r="L39" s="84">
        <f>COUNTIF(FP!N:N,Doklady!B1&amp;"aK")</f>
        <v>0</v>
      </c>
      <c r="T39" s="86"/>
    </row>
    <row r="40" spans="1:21" x14ac:dyDescent="0.2">
      <c r="A40" s="115" t="s">
        <v>375</v>
      </c>
      <c r="B40" s="116" t="s">
        <v>414</v>
      </c>
      <c r="C40" s="78">
        <f>DSUM(Doklady!A103:J10000,"GGG",Spolu!L40:M42)</f>
        <v>400</v>
      </c>
      <c r="D40" s="78">
        <f>DSUM(Doklady!A103:J10000,"GGG",Spolu!N40:O42)</f>
        <v>11441.19</v>
      </c>
      <c r="E40" s="78">
        <f>DSUM(Doklady!A103:J10000,"GGG",Spolu!P40:Q42)</f>
        <v>32584.02</v>
      </c>
      <c r="F40" s="78">
        <f>DSUM(Doklady!A103:J10000,"GGG",Spolu!R40:S42)</f>
        <v>14332.249999999998</v>
      </c>
      <c r="G40" s="78">
        <f>DSUM(Doklady!A103:J10000,"GGG",Spolu!T40:U42)-H40</f>
        <v>1955.58</v>
      </c>
      <c r="H40" s="78">
        <f>+IFERROR(VLOOKUP(K40&amp;" - kapitálové transfery",B$53:D$90,3,0),0)</f>
        <v>0</v>
      </c>
      <c r="I40" s="73">
        <f>+C40+D40+E40+F40+G40+H40</f>
        <v>60713.04</v>
      </c>
      <c r="J40" s="218" t="str">
        <f>+K45</f>
        <v>.</v>
      </c>
      <c r="K40" s="218" t="str">
        <f>IF(L38&gt;0,INDEX(FP!K:K,Doklady!B2),".")</f>
        <v>motocyklový šport</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84182.959999999992</v>
      </c>
      <c r="J41" s="219">
        <f>+K46</f>
        <v>0</v>
      </c>
      <c r="K41" s="219">
        <f>+I41-H41</f>
        <v>84182.959999999992</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375</v>
      </c>
      <c r="B42" s="116" t="s">
        <v>417</v>
      </c>
      <c r="C42" s="73">
        <f>+C40</f>
        <v>400</v>
      </c>
      <c r="D42" s="216">
        <f>+D40</f>
        <v>11441.19</v>
      </c>
      <c r="E42" s="216">
        <f>+E40</f>
        <v>32584.02</v>
      </c>
      <c r="F42" s="216">
        <f>+MIN(F39:F40)</f>
        <v>14332.249999999998</v>
      </c>
      <c r="G42" s="216">
        <f>+MIN(G39+MAX(F39-F40,0)-MAX(E40-E39,0)-MAX(D40-D39,0)-MAX(C40-C39,0),G40)</f>
        <v>1955.58</v>
      </c>
      <c r="H42" s="216">
        <f>+MIN(H39:H40)</f>
        <v>0</v>
      </c>
      <c r="I42" s="73">
        <f>+C42+D42+E42+MIN(F39:F40)+G42+H42</f>
        <v>60713.04</v>
      </c>
      <c r="J42" s="219">
        <f>+K47</f>
        <v>0</v>
      </c>
      <c r="K42" s="219">
        <f>+I42-H42</f>
        <v>60713.04</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1"/>
      <c r="B50" s="332"/>
      <c r="C50" s="332"/>
      <c r="D50" s="332"/>
      <c r="E50" s="332"/>
      <c r="F50" s="332"/>
      <c r="G50" s="332"/>
      <c r="H50" s="332"/>
      <c r="I50" s="332"/>
      <c r="T50" s="86"/>
    </row>
    <row r="51" spans="1:20" x14ac:dyDescent="0.2">
      <c r="A51" s="112"/>
      <c r="B51" s="113"/>
      <c r="C51" s="111"/>
      <c r="D51" s="114"/>
      <c r="E51" s="114"/>
      <c r="F51" s="114"/>
      <c r="G51" s="222"/>
      <c r="H51" s="114"/>
      <c r="I51" s="114"/>
      <c r="T51" s="86"/>
    </row>
    <row r="52" spans="1:20" ht="22.5"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motocyklový šport - bežné transfery</v>
      </c>
      <c r="C53" s="73">
        <f>IF(A53&lt;&gt;"",INDEX(FP!D:D,Doklady!B$2+(ROW()-53)),"")</f>
        <v>144896</v>
      </c>
      <c r="D53" s="73">
        <f>IF(A53&lt;&gt;"",Doklady!I1-Doklady!J1,"")</f>
        <v>61025.900000000009</v>
      </c>
      <c r="E53" s="73">
        <f>IF(A53&lt;&gt;"",MIN(D53,C53)*Doklady!C1/(1-Doklady!C1),"")</f>
        <v>0</v>
      </c>
      <c r="F53" s="71">
        <f>IF(A53&lt;&gt;"",Doklady!J1,"")</f>
        <v>0</v>
      </c>
      <c r="G53" s="73">
        <f>+IFERROR(HLOOKUP(IF(RIGHT(B53,15)="bežné transfery",LEFT(B53,LEN(B53)-18),0),$J$40:$K$42,3,0),MIN(C53,D53))</f>
        <v>60713.04</v>
      </c>
      <c r="H53" s="71"/>
      <c r="I53" s="73">
        <f>IF(A53&lt;&gt;"",MAX(IF(G53&lt;C53,C53-G53,0)+IF(F53&lt;E53,E53-F53,0),0),0)</f>
        <v>84182.959999999992</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9" t="str">
        <f>Doklady!H2</f>
        <v>Svitko Štefan</v>
      </c>
      <c r="C54" s="73">
        <f>IF(A54&lt;&gt;"",INDEX(FP!D:D,Doklady!B$2+(ROW()-53)),"")</f>
        <v>20000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20000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d</v>
      </c>
      <c r="B55" s="119" t="str">
        <f>Doklady!H3</f>
        <v>Vaculík Martin</v>
      </c>
      <c r="C55" s="73">
        <f>IF(A55&lt;&gt;"",INDEX(FP!D:D,Doklady!B$2+(ROW()-53)),"")</f>
        <v>35000</v>
      </c>
      <c r="D55" s="73">
        <f>IF(A55&lt;&gt;"",Doklady!I3-Doklady!J3,"")</f>
        <v>0</v>
      </c>
      <c r="E55" s="73">
        <f>IF(A55&lt;&gt;"",MIN(D55,C55)*Doklady!C3/(1-Doklady!C3),"")</f>
        <v>0</v>
      </c>
      <c r="F55" s="71">
        <f>IF(A55&lt;&gt;"",Doklady!J3,"")</f>
        <v>0</v>
      </c>
      <c r="G55" s="73">
        <f t="shared" si="0"/>
        <v>0</v>
      </c>
      <c r="H55" s="71"/>
      <c r="I55" s="73">
        <f t="shared" si="1"/>
        <v>35000</v>
      </c>
      <c r="J55" s="84" t="str">
        <f t="shared" si="2"/>
        <v/>
      </c>
      <c r="K55" s="84" t="str">
        <f>Doklady!F3</f>
        <v>026 03</v>
      </c>
      <c r="L55" s="84" t="str">
        <f>IF(A55&lt;&gt;"",INDEX(FP!H:H,Doklady!B$2+(ROW()-52)),"")</f>
        <v>B</v>
      </c>
      <c r="M55" s="84" t="str">
        <f t="shared" si="3"/>
        <v>026 03B</v>
      </c>
    </row>
    <row r="56" spans="1:20" x14ac:dyDescent="0.2">
      <c r="A56" s="75" t="str">
        <f>Doklady!D4</f>
        <v>e</v>
      </c>
      <c r="B56" s="119" t="str">
        <f>Doklady!H4</f>
        <v>Zlatá prilba SNP Žarnovica</v>
      </c>
      <c r="C56" s="73">
        <f>IF(A56&lt;&gt;"",INDEX(FP!D:D,Doklady!B$2+(ROW()-53)),"")</f>
        <v>10000</v>
      </c>
      <c r="D56" s="73">
        <f>IF(A56&lt;&gt;"",Doklady!I4-Doklady!J4,"")</f>
        <v>0</v>
      </c>
      <c r="E56" s="73">
        <f>IF(A56&lt;&gt;"",MIN(D56,C56)*Doklady!C4/(1-Doklady!C4),"")</f>
        <v>0</v>
      </c>
      <c r="F56" s="71">
        <f>IF(A56&lt;&gt;"",Doklady!J4,"")</f>
        <v>0</v>
      </c>
      <c r="G56" s="73">
        <f t="shared" si="0"/>
        <v>0</v>
      </c>
      <c r="H56" s="71"/>
      <c r="I56" s="73">
        <f t="shared" si="1"/>
        <v>10000</v>
      </c>
      <c r="J56" s="84" t="str">
        <f t="shared" si="2"/>
        <v/>
      </c>
      <c r="K56" s="84" t="str">
        <f>Doklady!F4</f>
        <v>026 03</v>
      </c>
      <c r="L56" s="84" t="str">
        <f>IF(A56&lt;&gt;"",INDEX(FP!H:H,Doklady!B$2+(ROW()-52)),"")</f>
        <v>B</v>
      </c>
      <c r="M56" s="84" t="str">
        <f t="shared" si="3"/>
        <v>026 03B</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209896</v>
      </c>
      <c r="D130" s="228">
        <f t="shared" ref="D130:I130" si="9">SUM(D53:D129)</f>
        <v>61025.900000000009</v>
      </c>
      <c r="E130" s="228">
        <f t="shared" si="9"/>
        <v>0</v>
      </c>
      <c r="F130" s="228">
        <f t="shared" si="9"/>
        <v>0</v>
      </c>
      <c r="G130" s="228">
        <f t="shared" si="9"/>
        <v>60713.04</v>
      </c>
      <c r="H130" s="228">
        <f t="shared" si="9"/>
        <v>0</v>
      </c>
      <c r="I130" s="228">
        <f t="shared" si="9"/>
        <v>149182.96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432</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433</v>
      </c>
      <c r="B139" s="9"/>
      <c r="C139" s="74"/>
      <c r="D139" s="74"/>
      <c r="E139" s="74"/>
      <c r="F139" s="74"/>
      <c r="G139" s="74"/>
      <c r="H139" s="74"/>
      <c r="I139" s="74"/>
      <c r="J139" s="85"/>
    </row>
    <row r="140" spans="1:26" ht="12.75" x14ac:dyDescent="0.2">
      <c r="A140" s="9"/>
      <c r="B140" s="281"/>
      <c r="C140" s="229"/>
      <c r="D140" s="348"/>
      <c r="E140" s="348"/>
      <c r="F140" s="348"/>
      <c r="G140" s="348"/>
      <c r="H140" s="348"/>
      <c r="I140" s="348"/>
      <c r="J140" s="85"/>
    </row>
    <row r="141" spans="1:26" ht="68.25" customHeight="1" x14ac:dyDescent="0.2">
      <c r="A141" s="9"/>
      <c r="B141" s="283" t="s">
        <v>434</v>
      </c>
      <c r="C141" s="214"/>
      <c r="D141" s="328" t="s">
        <v>435</v>
      </c>
      <c r="E141" s="328"/>
      <c r="F141" s="328"/>
      <c r="G141" s="328"/>
      <c r="H141" s="328"/>
      <c r="I141" s="328"/>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14" priority="43" stopIfTrue="1" operator="lessThanOrEqual">
      <formula>0</formula>
    </cfRule>
    <cfRule type="cellIs" dxfId="113" priority="44" stopIfTrue="1" operator="greaterThan">
      <formula>0</formula>
    </cfRule>
  </conditionalFormatting>
  <conditionalFormatting sqref="D53:D129">
    <cfRule type="expression" dxfId="112" priority="31" stopIfTrue="1">
      <formula>$C53=$D53</formula>
    </cfRule>
    <cfRule type="expression" dxfId="111" priority="33" stopIfTrue="1">
      <formula>$C53&lt;&gt;$D53</formula>
    </cfRule>
  </conditionalFormatting>
  <conditionalFormatting sqref="E9:F9">
    <cfRule type="expression" dxfId="110" priority="38" stopIfTrue="1">
      <formula>SUM($E$10:$F$14)&gt;0</formula>
    </cfRule>
  </conditionalFormatting>
  <conditionalFormatting sqref="G53:G129">
    <cfRule type="expression" dxfId="109" priority="13" stopIfTrue="1">
      <formula>$C53=$G53</formula>
    </cfRule>
    <cfRule type="expression" dxfId="108" priority="14" stopIfTrue="1">
      <formula>$C53&lt;&gt;$G53</formula>
    </cfRule>
  </conditionalFormatting>
  <conditionalFormatting sqref="I42">
    <cfRule type="cellIs" dxfId="107" priority="1" stopIfTrue="1" operator="greaterThan">
      <formula>0</formula>
    </cfRule>
  </conditionalFormatting>
  <conditionalFormatting sqref="I47">
    <cfRule type="cellIs" dxfId="106" priority="15" stopIfTrue="1" operator="greaterThan">
      <formula>0</formula>
    </cfRule>
  </conditionalFormatting>
  <conditionalFormatting sqref="I53:I129">
    <cfRule type="cellIs" dxfId="105" priority="40" stopIfTrue="1" operator="equal">
      <formula>0</formula>
    </cfRule>
    <cfRule type="cellIs" dxfId="104"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opLeftCell="A181" zoomScaleNormal="100" workbookViewId="0">
      <selection activeCell="A189" sqref="A189"/>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61025.900000000009</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Svitko Štefan</v>
      </c>
      <c r="B2" s="237">
        <f>MATCH(B1,FP!A:A,0)</f>
        <v>94</v>
      </c>
      <c r="C2" s="233">
        <f>IF(ROW()&lt;=B$3,INDEX(FP!E:E,B$2+ROW()-1),"")</f>
        <v>0</v>
      </c>
      <c r="D2" s="234" t="str">
        <f>IF(ROW()&lt;=B$3,INDEX(FP!F:F,B$2+ROW()-1),"")</f>
        <v>d</v>
      </c>
      <c r="E2" s="234"/>
      <c r="F2" s="234" t="str">
        <f>IF(ROW()&lt;=B$3,INDEX(FP!G:G,B$2+ROW()-1),"")</f>
        <v>026 03</v>
      </c>
      <c r="G2" s="234"/>
      <c r="H2" s="235" t="str">
        <f>IF(ROW()&lt;=B$3,INDEX(FP!C:C,B$2+ROW()-1),"")</f>
        <v>Svitko Štefan</v>
      </c>
      <c r="I2" s="236">
        <f t="shared" si="0"/>
        <v>0</v>
      </c>
      <c r="J2" s="236">
        <f t="shared" si="1"/>
        <v>0</v>
      </c>
      <c r="K2" s="110" t="str">
        <f>$A2</f>
        <v>d - Svitko Štefan</v>
      </c>
      <c r="L2" s="101">
        <v>99</v>
      </c>
      <c r="M2" s="97" t="s">
        <v>371</v>
      </c>
      <c r="N2" s="98" t="s">
        <v>415</v>
      </c>
      <c r="O2" s="88"/>
      <c r="P2" s="88"/>
      <c r="Q2" s="88"/>
      <c r="R2" s="88"/>
      <c r="S2" s="88"/>
      <c r="T2" s="88"/>
      <c r="U2" s="88"/>
      <c r="V2" s="88"/>
      <c r="W2" s="88"/>
      <c r="X2" s="88"/>
      <c r="Y2" s="88"/>
    </row>
    <row r="3" spans="1:25" s="6" customFormat="1" ht="12" hidden="1" thickBot="1" x14ac:dyDescent="0.25">
      <c r="A3" s="231" t="str">
        <f>IF(ROW()&lt;=B$3,INDEX(FP!F:F,B$2+ROW()-1)&amp;" - "&amp;INDEX(FP!C:C,B$2+ROW()-1),"")</f>
        <v>d - Vaculík Martin</v>
      </c>
      <c r="B3" s="238">
        <f>COUNTIF(FP!A:A,Doklady!B1)</f>
        <v>4</v>
      </c>
      <c r="C3" s="233">
        <f>IF(ROW()&lt;=B$3,INDEX(FP!E:E,B$2+ROW()-1),"")</f>
        <v>0</v>
      </c>
      <c r="D3" s="234" t="str">
        <f>IF(ROW()&lt;=B$3,INDEX(FP!F:F,B$2+ROW()-1),"")</f>
        <v>d</v>
      </c>
      <c r="E3" s="234"/>
      <c r="F3" s="234" t="str">
        <f>IF(ROW()&lt;=B$3,INDEX(FP!G:G,B$2+ROW()-1),"")</f>
        <v>026 03</v>
      </c>
      <c r="G3" s="234"/>
      <c r="H3" s="235" t="str">
        <f>IF(ROW()&lt;=B$3,INDEX(FP!C:C,B$2+ROW()-1),"")</f>
        <v>Vaculík Martin</v>
      </c>
      <c r="I3" s="236">
        <f t="shared" si="0"/>
        <v>0</v>
      </c>
      <c r="J3" s="236">
        <f t="shared" si="1"/>
        <v>0</v>
      </c>
      <c r="K3" s="110" t="str">
        <f t="shared" ref="K3:K66" si="2">$A3</f>
        <v>d - Vaculík Martin</v>
      </c>
      <c r="L3" s="101">
        <v>99</v>
      </c>
      <c r="M3" s="99" t="str">
        <f>$A2</f>
        <v>d - Svitko Štefan</v>
      </c>
      <c r="N3" s="100">
        <v>99</v>
      </c>
      <c r="O3" s="88"/>
      <c r="P3" s="88"/>
      <c r="Q3" s="88"/>
      <c r="R3" s="88"/>
      <c r="S3" s="88"/>
      <c r="T3" s="88"/>
      <c r="U3" s="88"/>
      <c r="V3" s="88"/>
      <c r="W3" s="88"/>
      <c r="X3" s="88"/>
      <c r="Y3" s="88"/>
    </row>
    <row r="4" spans="1:25" s="6" customFormat="1" ht="12" hidden="1" thickBot="1" x14ac:dyDescent="0.25">
      <c r="A4" s="235" t="str">
        <f>IF(ROW()&lt;=B$3,INDEX(FP!F:F,B$2+ROW()-1)&amp;" - "&amp;INDEX(FP!C:C,B$2+ROW()-1),"")</f>
        <v>e - Zlatá prilba SNP Žarnovica</v>
      </c>
      <c r="B4" s="239"/>
      <c r="C4" s="240">
        <f>IF(ROW()&lt;=B$3,INDEX(FP!E:E,B$2+ROW()-1),"")</f>
        <v>0</v>
      </c>
      <c r="D4" s="234" t="str">
        <f>IF(ROW()&lt;=B$3,INDEX(FP!F:F,B$2+ROW()-1),"")</f>
        <v>e</v>
      </c>
      <c r="E4" s="234"/>
      <c r="F4" s="234" t="str">
        <f>IF(ROW()&lt;=B$3,INDEX(FP!G:G,B$2+ROW()-1),"")</f>
        <v>026 03</v>
      </c>
      <c r="G4" s="234"/>
      <c r="H4" s="235" t="str">
        <f>IF(ROW()&lt;=B$3,INDEX(FP!C:C,B$2+ROW()-1),"")</f>
        <v>Zlatá prilba SNP Žarnovica</v>
      </c>
      <c r="I4" s="236">
        <f t="shared" si="0"/>
        <v>0</v>
      </c>
      <c r="J4" s="236">
        <f t="shared" si="1"/>
        <v>0</v>
      </c>
      <c r="K4" s="110" t="str">
        <f t="shared" si="2"/>
        <v>e - Zlatá prilba SNP Žarnovica</v>
      </c>
      <c r="L4" s="101">
        <v>99</v>
      </c>
      <c r="M4" s="102" t="s">
        <v>371</v>
      </c>
      <c r="N4" s="103" t="s">
        <v>415</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e - Zlatá prilba SNP Žarnovica</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x14ac:dyDescent="0.25">
      <c r="A100" s="359" t="s">
        <v>365</v>
      </c>
      <c r="B100" s="359"/>
      <c r="C100" s="359"/>
      <c r="D100" s="359"/>
      <c r="E100" s="359"/>
      <c r="F100" s="359"/>
      <c r="G100" s="359"/>
      <c r="H100" s="359"/>
      <c r="I100" s="361" t="s">
        <v>440</v>
      </c>
      <c r="J100" s="361"/>
      <c r="K100" s="89"/>
    </row>
    <row r="101" spans="1:25" ht="15.75" x14ac:dyDescent="0.25">
      <c r="A101" s="359"/>
      <c r="B101" s="359"/>
      <c r="C101" s="359"/>
      <c r="D101" s="359"/>
      <c r="E101" s="359"/>
      <c r="F101" s="359"/>
      <c r="G101" s="359"/>
      <c r="H101" s="359"/>
      <c r="I101" s="360">
        <v>45740</v>
      </c>
      <c r="J101" s="360"/>
    </row>
    <row r="102" spans="1:25" ht="14.25" x14ac:dyDescent="0.2">
      <c r="A102" s="249" t="s">
        <v>441</v>
      </c>
      <c r="B102" s="250">
        <v>27</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2.5" x14ac:dyDescent="0.2">
      <c r="A107" s="14" t="s">
        <v>1753</v>
      </c>
      <c r="B107" s="14" t="s">
        <v>1754</v>
      </c>
      <c r="C107" s="14"/>
      <c r="D107" s="16">
        <v>45687</v>
      </c>
      <c r="E107" s="16"/>
      <c r="F107" s="14" t="s">
        <v>1755</v>
      </c>
      <c r="G107" s="14"/>
      <c r="H107" s="14" t="s">
        <v>1756</v>
      </c>
      <c r="I107" s="15">
        <v>200</v>
      </c>
      <c r="J107" s="77">
        <v>5</v>
      </c>
      <c r="K107" s="92"/>
    </row>
    <row r="108" spans="1:25" ht="12.75" x14ac:dyDescent="0.2">
      <c r="A108" s="14" t="s">
        <v>1753</v>
      </c>
      <c r="B108" s="14" t="s">
        <v>1757</v>
      </c>
      <c r="C108" s="14"/>
      <c r="D108" s="16">
        <v>45688</v>
      </c>
      <c r="E108" s="16"/>
      <c r="F108" s="14" t="s">
        <v>1758</v>
      </c>
      <c r="G108" s="14" t="s">
        <v>1759</v>
      </c>
      <c r="H108" s="14" t="s">
        <v>1760</v>
      </c>
      <c r="I108" s="15">
        <v>8.65</v>
      </c>
      <c r="J108" s="77">
        <v>4</v>
      </c>
      <c r="K108" s="92"/>
    </row>
    <row r="109" spans="1:25" ht="22.5" x14ac:dyDescent="0.2">
      <c r="A109" s="14" t="s">
        <v>1753</v>
      </c>
      <c r="B109" s="14" t="s">
        <v>1761</v>
      </c>
      <c r="C109" s="14" t="s">
        <v>1762</v>
      </c>
      <c r="D109" s="16">
        <v>45692</v>
      </c>
      <c r="E109" s="16"/>
      <c r="F109" s="14" t="s">
        <v>1763</v>
      </c>
      <c r="G109" s="14" t="s">
        <v>1764</v>
      </c>
      <c r="H109" s="14" t="s">
        <v>1765</v>
      </c>
      <c r="I109" s="15">
        <v>1126.47</v>
      </c>
      <c r="J109" s="77">
        <v>5</v>
      </c>
      <c r="K109" s="92"/>
    </row>
    <row r="110" spans="1:25" ht="12.75" x14ac:dyDescent="0.2">
      <c r="A110" s="14" t="s">
        <v>1753</v>
      </c>
      <c r="B110" s="14" t="s">
        <v>1766</v>
      </c>
      <c r="C110" s="14" t="s">
        <v>1767</v>
      </c>
      <c r="D110" s="16">
        <v>45692</v>
      </c>
      <c r="E110" s="16"/>
      <c r="F110" s="14" t="s">
        <v>1768</v>
      </c>
      <c r="G110" s="14"/>
      <c r="H110" s="14" t="s">
        <v>1769</v>
      </c>
      <c r="I110" s="15">
        <v>1226.33</v>
      </c>
      <c r="J110" s="77">
        <v>2</v>
      </c>
      <c r="K110" s="92"/>
    </row>
    <row r="111" spans="1:25" ht="12.75" x14ac:dyDescent="0.2">
      <c r="A111" s="14" t="s">
        <v>1753</v>
      </c>
      <c r="B111" s="14" t="s">
        <v>1766</v>
      </c>
      <c r="C111" s="14" t="s">
        <v>1767</v>
      </c>
      <c r="D111" s="16">
        <v>45692</v>
      </c>
      <c r="E111" s="16"/>
      <c r="F111" s="14" t="s">
        <v>1770</v>
      </c>
      <c r="G111" s="14"/>
      <c r="H111" s="14" t="s">
        <v>1771</v>
      </c>
      <c r="I111" s="15">
        <v>1148.8599999999999</v>
      </c>
      <c r="J111" s="77">
        <v>4</v>
      </c>
      <c r="K111" s="92"/>
    </row>
    <row r="112" spans="1:25" ht="33.75" x14ac:dyDescent="0.2">
      <c r="A112" s="14" t="s">
        <v>1753</v>
      </c>
      <c r="B112" s="14" t="s">
        <v>1766</v>
      </c>
      <c r="C112" s="14"/>
      <c r="D112" s="16">
        <v>45713</v>
      </c>
      <c r="E112" s="16"/>
      <c r="F112" s="14" t="s">
        <v>1772</v>
      </c>
      <c r="G112" s="14" t="s">
        <v>1773</v>
      </c>
      <c r="H112" s="14" t="s">
        <v>1774</v>
      </c>
      <c r="I112" s="15">
        <v>69</v>
      </c>
      <c r="J112" s="77">
        <v>5</v>
      </c>
      <c r="K112" s="92"/>
    </row>
    <row r="113" spans="1:11" ht="22.5" x14ac:dyDescent="0.2">
      <c r="A113" s="14" t="s">
        <v>1753</v>
      </c>
      <c r="B113" s="14" t="s">
        <v>1766</v>
      </c>
      <c r="C113" s="14"/>
      <c r="D113" s="16">
        <v>45713</v>
      </c>
      <c r="E113" s="16"/>
      <c r="F113" s="14" t="s">
        <v>1775</v>
      </c>
      <c r="G113" s="14" t="s">
        <v>1773</v>
      </c>
      <c r="H113" s="14" t="s">
        <v>1774</v>
      </c>
      <c r="I113" s="15">
        <v>114</v>
      </c>
      <c r="J113" s="77">
        <v>5</v>
      </c>
      <c r="K113" s="92"/>
    </row>
    <row r="114" spans="1:11" ht="22.5" x14ac:dyDescent="0.2">
      <c r="A114" s="14" t="s">
        <v>1753</v>
      </c>
      <c r="B114" s="14" t="s">
        <v>1766</v>
      </c>
      <c r="C114" s="14"/>
      <c r="D114" s="16">
        <v>45713</v>
      </c>
      <c r="E114" s="16"/>
      <c r="F114" s="14" t="s">
        <v>1776</v>
      </c>
      <c r="G114" s="14" t="s">
        <v>1773</v>
      </c>
      <c r="H114" s="14" t="s">
        <v>1774</v>
      </c>
      <c r="I114" s="15">
        <v>57</v>
      </c>
      <c r="J114" s="77">
        <v>5</v>
      </c>
      <c r="K114" s="92"/>
    </row>
    <row r="115" spans="1:11" ht="22.5" x14ac:dyDescent="0.2">
      <c r="A115" s="14" t="s">
        <v>1753</v>
      </c>
      <c r="B115" s="14" t="s">
        <v>1766</v>
      </c>
      <c r="C115" s="14"/>
      <c r="D115" s="16">
        <v>45713</v>
      </c>
      <c r="E115" s="16"/>
      <c r="F115" s="14" t="s">
        <v>1776</v>
      </c>
      <c r="G115" s="14" t="s">
        <v>1773</v>
      </c>
      <c r="H115" s="14" t="s">
        <v>1774</v>
      </c>
      <c r="I115" s="15">
        <v>76</v>
      </c>
      <c r="J115" s="77">
        <v>5</v>
      </c>
      <c r="K115" s="92"/>
    </row>
    <row r="116" spans="1:11" ht="22.5" x14ac:dyDescent="0.2">
      <c r="A116" s="14" t="s">
        <v>1753</v>
      </c>
      <c r="B116" s="14" t="s">
        <v>1766</v>
      </c>
      <c r="C116" s="14" t="s">
        <v>1777</v>
      </c>
      <c r="D116" s="16">
        <v>45714</v>
      </c>
      <c r="E116" s="16"/>
      <c r="F116" s="14" t="s">
        <v>1778</v>
      </c>
      <c r="G116" s="14" t="s">
        <v>1779</v>
      </c>
      <c r="H116" s="14" t="s">
        <v>1780</v>
      </c>
      <c r="I116" s="15">
        <v>90</v>
      </c>
      <c r="J116" s="77">
        <v>2</v>
      </c>
      <c r="K116" s="92"/>
    </row>
    <row r="117" spans="1:11" ht="22.5" x14ac:dyDescent="0.2">
      <c r="A117" s="14" t="s">
        <v>1753</v>
      </c>
      <c r="B117" s="14" t="s">
        <v>1766</v>
      </c>
      <c r="C117" s="14" t="s">
        <v>1781</v>
      </c>
      <c r="D117" s="16">
        <v>45714</v>
      </c>
      <c r="E117" s="16"/>
      <c r="F117" s="14" t="s">
        <v>1782</v>
      </c>
      <c r="G117" s="14" t="s">
        <v>1779</v>
      </c>
      <c r="H117" s="14" t="s">
        <v>1780</v>
      </c>
      <c r="I117" s="15">
        <v>90</v>
      </c>
      <c r="J117" s="77">
        <v>2</v>
      </c>
      <c r="K117" s="92"/>
    </row>
    <row r="118" spans="1:11" ht="22.5" x14ac:dyDescent="0.2">
      <c r="A118" s="14" t="s">
        <v>1753</v>
      </c>
      <c r="B118" s="14" t="s">
        <v>1766</v>
      </c>
      <c r="C118" s="14" t="s">
        <v>1783</v>
      </c>
      <c r="D118" s="16">
        <v>45714</v>
      </c>
      <c r="E118" s="16"/>
      <c r="F118" s="14" t="s">
        <v>1784</v>
      </c>
      <c r="G118" s="14" t="s">
        <v>1779</v>
      </c>
      <c r="H118" s="14" t="s">
        <v>1780</v>
      </c>
      <c r="I118" s="15">
        <v>90</v>
      </c>
      <c r="J118" s="77">
        <v>2</v>
      </c>
      <c r="K118" s="92"/>
    </row>
    <row r="119" spans="1:11" ht="12.75" x14ac:dyDescent="0.2">
      <c r="A119" s="14" t="s">
        <v>1753</v>
      </c>
      <c r="B119" s="14" t="s">
        <v>1766</v>
      </c>
      <c r="C119" s="14"/>
      <c r="D119" s="16">
        <v>45716</v>
      </c>
      <c r="E119" s="16"/>
      <c r="F119" s="14" t="s">
        <v>1758</v>
      </c>
      <c r="G119" s="14" t="s">
        <v>1759</v>
      </c>
      <c r="H119" s="14" t="s">
        <v>1760</v>
      </c>
      <c r="I119" s="15">
        <v>10.15</v>
      </c>
      <c r="J119" s="77">
        <v>4</v>
      </c>
      <c r="K119" s="92"/>
    </row>
    <row r="120" spans="1:11" ht="22.5" x14ac:dyDescent="0.2">
      <c r="A120" s="14" t="s">
        <v>1753</v>
      </c>
      <c r="B120" s="14" t="s">
        <v>1788</v>
      </c>
      <c r="C120" s="14"/>
      <c r="D120" s="16">
        <v>45721</v>
      </c>
      <c r="E120" s="16"/>
      <c r="F120" s="14" t="s">
        <v>1785</v>
      </c>
      <c r="G120" s="14"/>
      <c r="H120" s="14" t="s">
        <v>1797</v>
      </c>
      <c r="I120" s="15">
        <v>60</v>
      </c>
      <c r="J120" s="77">
        <v>5</v>
      </c>
      <c r="K120" s="92"/>
    </row>
    <row r="121" spans="1:11" ht="12.75" x14ac:dyDescent="0.2">
      <c r="A121" s="14" t="s">
        <v>1753</v>
      </c>
      <c r="B121" s="14" t="s">
        <v>1788</v>
      </c>
      <c r="C121" s="14" t="s">
        <v>1786</v>
      </c>
      <c r="D121" s="16">
        <v>45721</v>
      </c>
      <c r="E121" s="16"/>
      <c r="F121" s="14" t="s">
        <v>1768</v>
      </c>
      <c r="G121" s="14"/>
      <c r="H121" s="14" t="s">
        <v>1769</v>
      </c>
      <c r="I121" s="15">
        <v>1113.5899999999999</v>
      </c>
      <c r="J121" s="77">
        <v>2</v>
      </c>
      <c r="K121" s="92"/>
    </row>
    <row r="122" spans="1:11" ht="12.75" x14ac:dyDescent="0.2">
      <c r="A122" s="14" t="s">
        <v>1753</v>
      </c>
      <c r="B122" s="14" t="s">
        <v>1788</v>
      </c>
      <c r="C122" s="14" t="s">
        <v>1786</v>
      </c>
      <c r="D122" s="16">
        <v>45721</v>
      </c>
      <c r="E122" s="16"/>
      <c r="F122" s="14" t="s">
        <v>1787</v>
      </c>
      <c r="G122" s="14"/>
      <c r="H122" s="14" t="s">
        <v>1771</v>
      </c>
      <c r="I122" s="15">
        <v>1138.21</v>
      </c>
      <c r="J122" s="77">
        <v>4</v>
      </c>
      <c r="K122" s="92"/>
    </row>
    <row r="123" spans="1:11" ht="33.75" x14ac:dyDescent="0.2">
      <c r="A123" s="14" t="s">
        <v>1753</v>
      </c>
      <c r="B123" s="14" t="s">
        <v>1788</v>
      </c>
      <c r="C123" s="14"/>
      <c r="D123" s="16">
        <v>45723</v>
      </c>
      <c r="E123" s="16"/>
      <c r="F123" s="14" t="s">
        <v>1789</v>
      </c>
      <c r="G123" s="14"/>
      <c r="H123" s="14" t="s">
        <v>1790</v>
      </c>
      <c r="I123" s="15">
        <v>800</v>
      </c>
      <c r="J123" s="77">
        <v>3</v>
      </c>
      <c r="K123" s="92"/>
    </row>
    <row r="124" spans="1:11" ht="33.75" x14ac:dyDescent="0.2">
      <c r="A124" s="14" t="s">
        <v>1753</v>
      </c>
      <c r="B124" s="14" t="s">
        <v>1788</v>
      </c>
      <c r="C124" s="14"/>
      <c r="D124" s="16">
        <v>45723</v>
      </c>
      <c r="E124" s="16"/>
      <c r="F124" s="14" t="s">
        <v>1791</v>
      </c>
      <c r="G124" s="14"/>
      <c r="H124" s="14" t="s">
        <v>1790</v>
      </c>
      <c r="I124" s="15">
        <v>800</v>
      </c>
      <c r="J124" s="77">
        <v>3</v>
      </c>
      <c r="K124" s="92"/>
    </row>
    <row r="125" spans="1:11" ht="12.75" x14ac:dyDescent="0.2">
      <c r="A125" s="14" t="s">
        <v>1753</v>
      </c>
      <c r="B125" s="14"/>
      <c r="C125" s="14"/>
      <c r="D125" s="16"/>
      <c r="E125" s="16"/>
      <c r="F125" s="14"/>
      <c r="G125" s="14"/>
      <c r="H125" s="14"/>
      <c r="I125" s="15"/>
      <c r="J125" s="77"/>
      <c r="K125" s="92"/>
    </row>
    <row r="126" spans="1:11" ht="33.75" x14ac:dyDescent="0.2">
      <c r="A126" s="14" t="s">
        <v>1753</v>
      </c>
      <c r="B126" s="14" t="s">
        <v>1792</v>
      </c>
      <c r="C126" s="14" t="s">
        <v>1793</v>
      </c>
      <c r="D126" s="16">
        <v>45734</v>
      </c>
      <c r="E126" s="16"/>
      <c r="F126" s="14" t="s">
        <v>1794</v>
      </c>
      <c r="G126" s="14" t="s">
        <v>1795</v>
      </c>
      <c r="H126" s="14" t="s">
        <v>1810</v>
      </c>
      <c r="I126" s="15">
        <v>275.52</v>
      </c>
      <c r="J126" s="77">
        <v>3</v>
      </c>
      <c r="K126" s="92"/>
    </row>
    <row r="127" spans="1:11" ht="22.5" x14ac:dyDescent="0.2">
      <c r="A127" s="14" t="s">
        <v>1753</v>
      </c>
      <c r="B127" s="14" t="s">
        <v>1792</v>
      </c>
      <c r="C127" s="14" t="s">
        <v>1796</v>
      </c>
      <c r="D127" s="16">
        <v>45734</v>
      </c>
      <c r="E127" s="16"/>
      <c r="F127" s="14" t="s">
        <v>1798</v>
      </c>
      <c r="G127" s="14" t="s">
        <v>1779</v>
      </c>
      <c r="H127" s="14" t="s">
        <v>1780</v>
      </c>
      <c r="I127" s="15">
        <v>90</v>
      </c>
      <c r="J127" s="77">
        <v>3</v>
      </c>
      <c r="K127" s="92"/>
    </row>
    <row r="128" spans="1:11" ht="12.75" x14ac:dyDescent="0.2">
      <c r="A128" s="14" t="s">
        <v>1753</v>
      </c>
      <c r="B128" s="14" t="s">
        <v>1799</v>
      </c>
      <c r="C128" s="14" t="s">
        <v>1800</v>
      </c>
      <c r="D128" s="16">
        <v>45741</v>
      </c>
      <c r="E128" s="16"/>
      <c r="F128" s="14" t="s">
        <v>1801</v>
      </c>
      <c r="G128" s="14" t="s">
        <v>1802</v>
      </c>
      <c r="H128" s="14" t="s">
        <v>1803</v>
      </c>
      <c r="I128" s="15">
        <v>312.86</v>
      </c>
      <c r="J128" s="77">
        <v>4</v>
      </c>
      <c r="K128" s="92"/>
    </row>
    <row r="129" spans="1:11" ht="33.75" x14ac:dyDescent="0.2">
      <c r="A129" s="14" t="s">
        <v>1753</v>
      </c>
      <c r="B129" s="14" t="s">
        <v>1788</v>
      </c>
      <c r="C129" s="14"/>
      <c r="D129" s="16">
        <v>45741</v>
      </c>
      <c r="E129" s="16"/>
      <c r="F129" s="14" t="s">
        <v>1804</v>
      </c>
      <c r="G129" s="14"/>
      <c r="H129" s="14" t="s">
        <v>1805</v>
      </c>
      <c r="I129" s="15">
        <v>400</v>
      </c>
      <c r="J129" s="77">
        <v>2</v>
      </c>
      <c r="K129" s="92"/>
    </row>
    <row r="130" spans="1:11" ht="22.5" x14ac:dyDescent="0.2">
      <c r="A130" s="14" t="s">
        <v>1753</v>
      </c>
      <c r="B130" s="14" t="s">
        <v>1806</v>
      </c>
      <c r="C130" s="14" t="s">
        <v>1807</v>
      </c>
      <c r="D130" s="16">
        <v>45744</v>
      </c>
      <c r="E130" s="16"/>
      <c r="F130" s="14" t="s">
        <v>1808</v>
      </c>
      <c r="G130" s="14"/>
      <c r="H130" s="14" t="s">
        <v>1809</v>
      </c>
      <c r="I130" s="15">
        <v>444</v>
      </c>
      <c r="J130" s="77">
        <v>3</v>
      </c>
      <c r="K130" s="92"/>
    </row>
    <row r="131" spans="1:11" ht="12.75" x14ac:dyDescent="0.2">
      <c r="A131" s="14" t="s">
        <v>1753</v>
      </c>
      <c r="B131" s="14" t="s">
        <v>1788</v>
      </c>
      <c r="C131" s="14"/>
      <c r="D131" s="16">
        <v>45747</v>
      </c>
      <c r="E131" s="16"/>
      <c r="F131" s="14" t="s">
        <v>1758</v>
      </c>
      <c r="G131" s="14" t="s">
        <v>1759</v>
      </c>
      <c r="H131" s="14" t="s">
        <v>1760</v>
      </c>
      <c r="I131" s="15">
        <v>8.9</v>
      </c>
      <c r="J131" s="77">
        <v>4</v>
      </c>
      <c r="K131" s="92"/>
    </row>
    <row r="132" spans="1:11" ht="22.5" x14ac:dyDescent="0.2">
      <c r="A132" s="14" t="s">
        <v>1753</v>
      </c>
      <c r="B132" s="14" t="s">
        <v>1811</v>
      </c>
      <c r="C132" s="14"/>
      <c r="D132" s="16">
        <v>45748</v>
      </c>
      <c r="E132" s="16"/>
      <c r="F132" s="14" t="s">
        <v>1812</v>
      </c>
      <c r="G132" s="14"/>
      <c r="H132" s="14" t="s">
        <v>1813</v>
      </c>
      <c r="I132" s="15">
        <v>400</v>
      </c>
      <c r="J132" s="77">
        <v>1</v>
      </c>
      <c r="K132" s="92"/>
    </row>
    <row r="133" spans="1:11" ht="22.5" x14ac:dyDescent="0.2">
      <c r="A133" s="14" t="s">
        <v>1753</v>
      </c>
      <c r="B133" s="14" t="s">
        <v>1814</v>
      </c>
      <c r="C133" s="14" t="s">
        <v>1815</v>
      </c>
      <c r="D133" s="16">
        <v>45751</v>
      </c>
      <c r="E133" s="16"/>
      <c r="F133" s="14" t="s">
        <v>1816</v>
      </c>
      <c r="G133" s="14" t="s">
        <v>1817</v>
      </c>
      <c r="H133" s="14" t="s">
        <v>1818</v>
      </c>
      <c r="I133" s="15">
        <v>150.99</v>
      </c>
      <c r="J133" s="77">
        <v>5</v>
      </c>
      <c r="K133" s="92"/>
    </row>
    <row r="134" spans="1:11" ht="33.75" x14ac:dyDescent="0.2">
      <c r="A134" s="14" t="s">
        <v>1753</v>
      </c>
      <c r="B134" s="14" t="s">
        <v>1819</v>
      </c>
      <c r="C134" s="14" t="s">
        <v>1820</v>
      </c>
      <c r="D134" s="16">
        <v>45751</v>
      </c>
      <c r="E134" s="16"/>
      <c r="F134" s="14" t="s">
        <v>1821</v>
      </c>
      <c r="G134" s="14"/>
      <c r="H134" s="14" t="s">
        <v>1809</v>
      </c>
      <c r="I134" s="15">
        <v>592</v>
      </c>
      <c r="J134" s="77">
        <v>3</v>
      </c>
      <c r="K134" s="92"/>
    </row>
    <row r="135" spans="1:11" ht="12.75" x14ac:dyDescent="0.2">
      <c r="A135" s="14" t="s">
        <v>1753</v>
      </c>
      <c r="B135" s="14" t="s">
        <v>1811</v>
      </c>
      <c r="C135" s="14" t="s">
        <v>1822</v>
      </c>
      <c r="D135" s="16">
        <v>45754</v>
      </c>
      <c r="E135" s="16"/>
      <c r="F135" s="14" t="s">
        <v>1823</v>
      </c>
      <c r="G135" s="14"/>
      <c r="H135" s="14" t="s">
        <v>1771</v>
      </c>
      <c r="I135" s="15">
        <v>1303.6199999999999</v>
      </c>
      <c r="J135" s="77">
        <v>3</v>
      </c>
      <c r="K135" s="92"/>
    </row>
    <row r="136" spans="1:11" ht="12.75" x14ac:dyDescent="0.2">
      <c r="A136" s="14" t="s">
        <v>1753</v>
      </c>
      <c r="B136" s="14" t="s">
        <v>1811</v>
      </c>
      <c r="C136" s="14" t="s">
        <v>1822</v>
      </c>
      <c r="D136" s="16">
        <v>45754</v>
      </c>
      <c r="E136" s="16"/>
      <c r="F136" s="14" t="s">
        <v>1823</v>
      </c>
      <c r="G136" s="14"/>
      <c r="H136" s="14" t="s">
        <v>1769</v>
      </c>
      <c r="I136" s="15">
        <v>1377.5</v>
      </c>
      <c r="J136" s="77">
        <v>2</v>
      </c>
      <c r="K136" s="92"/>
    </row>
    <row r="137" spans="1:11" ht="22.5" x14ac:dyDescent="0.2">
      <c r="A137" s="14" t="s">
        <v>1753</v>
      </c>
      <c r="B137" s="14" t="s">
        <v>1824</v>
      </c>
      <c r="C137" s="14" t="s">
        <v>1825</v>
      </c>
      <c r="D137" s="16">
        <v>45756</v>
      </c>
      <c r="E137" s="16"/>
      <c r="F137" s="14" t="s">
        <v>1898</v>
      </c>
      <c r="G137" s="14" t="s">
        <v>1899</v>
      </c>
      <c r="H137" s="14" t="s">
        <v>1897</v>
      </c>
      <c r="I137" s="15">
        <v>2500</v>
      </c>
      <c r="J137" s="77">
        <v>3</v>
      </c>
      <c r="K137" s="92"/>
    </row>
    <row r="138" spans="1:11" ht="12.75" x14ac:dyDescent="0.2">
      <c r="A138" s="14" t="s">
        <v>1753</v>
      </c>
      <c r="B138" s="14" t="s">
        <v>1811</v>
      </c>
      <c r="C138" s="14" t="s">
        <v>1827</v>
      </c>
      <c r="D138" s="16">
        <v>45758</v>
      </c>
      <c r="E138" s="16"/>
      <c r="F138" s="14" t="s">
        <v>1828</v>
      </c>
      <c r="G138" s="14" t="s">
        <v>1829</v>
      </c>
      <c r="H138" s="14" t="s">
        <v>1830</v>
      </c>
      <c r="I138" s="15">
        <v>1575.99</v>
      </c>
      <c r="J138" s="77">
        <v>4</v>
      </c>
      <c r="K138" s="92"/>
    </row>
    <row r="139" spans="1:11" ht="12.75" x14ac:dyDescent="0.2">
      <c r="A139" s="14" t="s">
        <v>1753</v>
      </c>
      <c r="B139" s="14" t="s">
        <v>1831</v>
      </c>
      <c r="C139" s="14" t="s">
        <v>1834</v>
      </c>
      <c r="D139" s="16">
        <v>45761</v>
      </c>
      <c r="E139" s="16"/>
      <c r="F139" s="14" t="s">
        <v>1833</v>
      </c>
      <c r="G139" s="14" t="s">
        <v>1832</v>
      </c>
      <c r="H139" s="14" t="s">
        <v>1835</v>
      </c>
      <c r="I139" s="15">
        <v>48.15</v>
      </c>
      <c r="J139" s="77">
        <v>3</v>
      </c>
      <c r="K139" s="92"/>
    </row>
    <row r="140" spans="1:11" ht="33.75" x14ac:dyDescent="0.2">
      <c r="A140" s="14" t="s">
        <v>1753</v>
      </c>
      <c r="B140" s="14" t="s">
        <v>1837</v>
      </c>
      <c r="C140" s="14" t="s">
        <v>1838</v>
      </c>
      <c r="D140" s="16">
        <v>45761</v>
      </c>
      <c r="E140" s="16"/>
      <c r="F140" s="14" t="s">
        <v>1839</v>
      </c>
      <c r="G140" s="14" t="s">
        <v>1840</v>
      </c>
      <c r="H140" s="14" t="s">
        <v>1841</v>
      </c>
      <c r="I140" s="15">
        <v>205.41</v>
      </c>
      <c r="J140" s="77">
        <v>4</v>
      </c>
      <c r="K140" s="92"/>
    </row>
    <row r="141" spans="1:11" ht="22.5" x14ac:dyDescent="0.2">
      <c r="A141" s="14" t="s">
        <v>1753</v>
      </c>
      <c r="B141" s="14" t="s">
        <v>1842</v>
      </c>
      <c r="C141" s="14" t="s">
        <v>1843</v>
      </c>
      <c r="D141" s="16">
        <v>45761</v>
      </c>
      <c r="E141" s="16"/>
      <c r="F141" s="14" t="s">
        <v>1844</v>
      </c>
      <c r="G141" s="14"/>
      <c r="H141" s="14" t="s">
        <v>1809</v>
      </c>
      <c r="I141" s="15">
        <v>2960</v>
      </c>
      <c r="J141" s="77">
        <v>4</v>
      </c>
      <c r="K141" s="92"/>
    </row>
    <row r="142" spans="1:11" ht="22.5" x14ac:dyDescent="0.2">
      <c r="A142" s="14" t="s">
        <v>1753</v>
      </c>
      <c r="B142" s="14" t="s">
        <v>1811</v>
      </c>
      <c r="C142" s="14"/>
      <c r="D142" s="16">
        <v>45761</v>
      </c>
      <c r="E142" s="16"/>
      <c r="F142" s="14" t="s">
        <v>1836</v>
      </c>
      <c r="G142" s="14"/>
      <c r="H142" s="14" t="s">
        <v>1845</v>
      </c>
      <c r="I142" s="15">
        <v>1575</v>
      </c>
      <c r="J142" s="77">
        <v>3</v>
      </c>
      <c r="K142" s="92"/>
    </row>
    <row r="143" spans="1:11" ht="22.5" x14ac:dyDescent="0.2">
      <c r="A143" s="14" t="s">
        <v>1753</v>
      </c>
      <c r="B143" s="14" t="s">
        <v>1811</v>
      </c>
      <c r="C143" s="14"/>
      <c r="D143" s="16">
        <v>45761</v>
      </c>
      <c r="E143" s="16"/>
      <c r="F143" s="14" t="s">
        <v>1846</v>
      </c>
      <c r="G143" s="14"/>
      <c r="H143" s="14" t="s">
        <v>1845</v>
      </c>
      <c r="I143" s="15">
        <v>1650</v>
      </c>
      <c r="J143" s="77">
        <v>3</v>
      </c>
      <c r="K143" s="92"/>
    </row>
    <row r="144" spans="1:11" ht="12.75" x14ac:dyDescent="0.2">
      <c r="A144" s="14" t="s">
        <v>1753</v>
      </c>
      <c r="B144" s="14" t="s">
        <v>1847</v>
      </c>
      <c r="C144" s="14" t="s">
        <v>1848</v>
      </c>
      <c r="D144" s="16">
        <v>45762</v>
      </c>
      <c r="E144" s="16"/>
      <c r="F144" s="14" t="s">
        <v>1849</v>
      </c>
      <c r="G144" s="14" t="s">
        <v>1850</v>
      </c>
      <c r="H144" s="14" t="s">
        <v>1851</v>
      </c>
      <c r="I144" s="15">
        <v>258.3</v>
      </c>
      <c r="J144" s="77">
        <v>3</v>
      </c>
      <c r="K144" s="92"/>
    </row>
    <row r="145" spans="1:11" ht="22.5" x14ac:dyDescent="0.2">
      <c r="A145" s="14" t="s">
        <v>1753</v>
      </c>
      <c r="B145" s="14" t="s">
        <v>1852</v>
      </c>
      <c r="C145" s="14" t="s">
        <v>1853</v>
      </c>
      <c r="D145" s="16">
        <v>45762</v>
      </c>
      <c r="E145" s="16"/>
      <c r="F145" s="14" t="s">
        <v>1854</v>
      </c>
      <c r="G145" s="14" t="s">
        <v>1855</v>
      </c>
      <c r="H145" s="14" t="s">
        <v>1856</v>
      </c>
      <c r="I145" s="15">
        <v>3702.3</v>
      </c>
      <c r="J145" s="77">
        <v>3</v>
      </c>
      <c r="K145" s="92"/>
    </row>
    <row r="146" spans="1:11" ht="22.5" x14ac:dyDescent="0.2">
      <c r="A146" s="14" t="s">
        <v>1753</v>
      </c>
      <c r="B146" s="14" t="s">
        <v>1857</v>
      </c>
      <c r="C146" s="14" t="s">
        <v>1858</v>
      </c>
      <c r="D146" s="16">
        <v>45769</v>
      </c>
      <c r="E146" s="16"/>
      <c r="F146" s="14" t="s">
        <v>1859</v>
      </c>
      <c r="G146" s="14" t="s">
        <v>1860</v>
      </c>
      <c r="H146" s="14" t="s">
        <v>1861</v>
      </c>
      <c r="I146" s="15">
        <v>120</v>
      </c>
      <c r="J146" s="77">
        <v>4</v>
      </c>
      <c r="K146" s="92"/>
    </row>
    <row r="147" spans="1:11" ht="22.5" x14ac:dyDescent="0.2">
      <c r="A147" s="14" t="s">
        <v>1753</v>
      </c>
      <c r="B147" s="14" t="s">
        <v>1862</v>
      </c>
      <c r="C147" s="14" t="s">
        <v>1863</v>
      </c>
      <c r="D147" s="16">
        <v>45769</v>
      </c>
      <c r="E147" s="16"/>
      <c r="F147" s="14" t="s">
        <v>1864</v>
      </c>
      <c r="G147" s="14" t="s">
        <v>1865</v>
      </c>
      <c r="H147" s="14" t="s">
        <v>1866</v>
      </c>
      <c r="I147" s="15">
        <v>1000</v>
      </c>
      <c r="J147" s="77">
        <v>3</v>
      </c>
      <c r="K147" s="92"/>
    </row>
    <row r="148" spans="1:11" ht="22.5" x14ac:dyDescent="0.2">
      <c r="A148" s="14" t="s">
        <v>1753</v>
      </c>
      <c r="B148" s="14" t="s">
        <v>1867</v>
      </c>
      <c r="C148" s="14" t="s">
        <v>1868</v>
      </c>
      <c r="D148" s="16">
        <v>45772</v>
      </c>
      <c r="E148" s="16"/>
      <c r="F148" s="14" t="s">
        <v>1896</v>
      </c>
      <c r="G148" s="14" t="s">
        <v>1869</v>
      </c>
      <c r="H148" s="14" t="s">
        <v>1826</v>
      </c>
      <c r="I148" s="15">
        <v>2500</v>
      </c>
      <c r="J148" s="77">
        <v>3</v>
      </c>
      <c r="K148" s="92"/>
    </row>
    <row r="149" spans="1:11" ht="22.5" x14ac:dyDescent="0.2">
      <c r="A149" s="14" t="s">
        <v>1753</v>
      </c>
      <c r="B149" s="14" t="s">
        <v>1870</v>
      </c>
      <c r="C149" s="14" t="s">
        <v>1871</v>
      </c>
      <c r="D149" s="16">
        <v>45772</v>
      </c>
      <c r="E149" s="16"/>
      <c r="F149" s="14" t="s">
        <v>1872</v>
      </c>
      <c r="G149" s="14" t="s">
        <v>1873</v>
      </c>
      <c r="H149" s="14" t="s">
        <v>1874</v>
      </c>
      <c r="I149" s="15">
        <v>242.5</v>
      </c>
      <c r="J149" s="77">
        <v>3</v>
      </c>
      <c r="K149" s="92"/>
    </row>
    <row r="150" spans="1:11" ht="33.75" x14ac:dyDescent="0.2">
      <c r="A150" s="14" t="s">
        <v>1753</v>
      </c>
      <c r="B150" s="14" t="s">
        <v>1811</v>
      </c>
      <c r="C150" s="14" t="s">
        <v>1875</v>
      </c>
      <c r="D150" s="16">
        <v>45744</v>
      </c>
      <c r="E150" s="16">
        <v>45776</v>
      </c>
      <c r="F150" s="14" t="s">
        <v>1876</v>
      </c>
      <c r="G150" s="14"/>
      <c r="H150" s="14" t="s">
        <v>1877</v>
      </c>
      <c r="I150" s="15">
        <v>1500</v>
      </c>
      <c r="J150" s="77">
        <v>2</v>
      </c>
      <c r="K150" s="92"/>
    </row>
    <row r="151" spans="1:11" ht="33.75" x14ac:dyDescent="0.2">
      <c r="A151" s="14" t="s">
        <v>1753</v>
      </c>
      <c r="B151" s="14" t="s">
        <v>1811</v>
      </c>
      <c r="C151" s="14" t="s">
        <v>1875</v>
      </c>
      <c r="D151" s="16">
        <v>45744</v>
      </c>
      <c r="E151" s="16">
        <v>45776</v>
      </c>
      <c r="F151" s="14" t="s">
        <v>1876</v>
      </c>
      <c r="G151" s="14"/>
      <c r="H151" s="14" t="s">
        <v>1878</v>
      </c>
      <c r="I151" s="15">
        <v>1500</v>
      </c>
      <c r="J151" s="77">
        <v>2</v>
      </c>
      <c r="K151" s="92"/>
    </row>
    <row r="152" spans="1:11" ht="33.75" x14ac:dyDescent="0.2">
      <c r="A152" s="14" t="s">
        <v>1753</v>
      </c>
      <c r="B152" s="14" t="s">
        <v>1811</v>
      </c>
      <c r="C152" s="14" t="s">
        <v>1875</v>
      </c>
      <c r="D152" s="16">
        <v>45744</v>
      </c>
      <c r="E152" s="16">
        <v>45776</v>
      </c>
      <c r="F152" s="14" t="s">
        <v>1876</v>
      </c>
      <c r="G152" s="14"/>
      <c r="H152" s="14" t="s">
        <v>1879</v>
      </c>
      <c r="I152" s="15">
        <v>1500</v>
      </c>
      <c r="J152" s="77">
        <v>2</v>
      </c>
      <c r="K152" s="92"/>
    </row>
    <row r="153" spans="1:11" ht="22.5" x14ac:dyDescent="0.2">
      <c r="A153" s="14" t="s">
        <v>1753</v>
      </c>
      <c r="B153" s="14" t="s">
        <v>1880</v>
      </c>
      <c r="C153" s="14" t="s">
        <v>1881</v>
      </c>
      <c r="D153" s="16">
        <v>45776</v>
      </c>
      <c r="E153" s="16"/>
      <c r="F153" s="14" t="s">
        <v>1882</v>
      </c>
      <c r="G153" s="14" t="s">
        <v>1883</v>
      </c>
      <c r="H153" s="14" t="s">
        <v>1884</v>
      </c>
      <c r="I153" s="15">
        <v>1200</v>
      </c>
      <c r="J153" s="77">
        <v>3</v>
      </c>
      <c r="K153" s="92"/>
    </row>
    <row r="154" spans="1:11" ht="12.75" x14ac:dyDescent="0.2">
      <c r="A154" s="14" t="s">
        <v>1753</v>
      </c>
      <c r="B154" s="14" t="s">
        <v>1885</v>
      </c>
      <c r="C154" s="14" t="s">
        <v>1886</v>
      </c>
      <c r="D154" s="16">
        <v>45776</v>
      </c>
      <c r="E154" s="16"/>
      <c r="F154" s="14" t="s">
        <v>1887</v>
      </c>
      <c r="G154" s="14"/>
      <c r="H154" s="14" t="s">
        <v>1888</v>
      </c>
      <c r="I154" s="15">
        <v>500</v>
      </c>
      <c r="J154" s="77">
        <v>3</v>
      </c>
      <c r="K154" s="92"/>
    </row>
    <row r="155" spans="1:11" ht="12.75" x14ac:dyDescent="0.2">
      <c r="A155" s="14" t="s">
        <v>1753</v>
      </c>
      <c r="B155" s="14" t="s">
        <v>1889</v>
      </c>
      <c r="C155" s="14" t="s">
        <v>1890</v>
      </c>
      <c r="D155" s="16">
        <v>45776</v>
      </c>
      <c r="E155" s="16"/>
      <c r="F155" s="14" t="s">
        <v>1891</v>
      </c>
      <c r="G155" s="14" t="s">
        <v>1802</v>
      </c>
      <c r="H155" s="14" t="s">
        <v>1803</v>
      </c>
      <c r="I155" s="15">
        <v>312.86</v>
      </c>
      <c r="J155" s="77">
        <v>4</v>
      </c>
      <c r="K155" s="92"/>
    </row>
    <row r="156" spans="1:11" ht="22.5" x14ac:dyDescent="0.2">
      <c r="A156" s="14" t="s">
        <v>1753</v>
      </c>
      <c r="B156" s="14" t="s">
        <v>1892</v>
      </c>
      <c r="C156" s="14" t="s">
        <v>1893</v>
      </c>
      <c r="D156" s="16">
        <v>45777</v>
      </c>
      <c r="E156" s="16"/>
      <c r="F156" s="14" t="s">
        <v>1894</v>
      </c>
      <c r="G156" s="14" t="s">
        <v>1865</v>
      </c>
      <c r="H156" s="14" t="s">
        <v>1866</v>
      </c>
      <c r="I156" s="15">
        <v>1000</v>
      </c>
      <c r="J156" s="77">
        <v>3</v>
      </c>
      <c r="K156" s="92"/>
    </row>
    <row r="157" spans="1:11" ht="33.75" x14ac:dyDescent="0.2">
      <c r="A157" s="14" t="s">
        <v>1753</v>
      </c>
      <c r="B157" s="14" t="s">
        <v>1811</v>
      </c>
      <c r="C157" s="14" t="s">
        <v>1875</v>
      </c>
      <c r="D157" s="16">
        <v>45744</v>
      </c>
      <c r="E157" s="16">
        <v>45777</v>
      </c>
      <c r="F157" s="14" t="s">
        <v>1876</v>
      </c>
      <c r="G157" s="14"/>
      <c r="H157" s="14" t="s">
        <v>1895</v>
      </c>
      <c r="I157" s="15">
        <v>1500</v>
      </c>
      <c r="J157" s="77">
        <v>3</v>
      </c>
      <c r="K157" s="92"/>
    </row>
    <row r="158" spans="1:11" ht="12.75" x14ac:dyDescent="0.2">
      <c r="A158" s="14" t="s">
        <v>1753</v>
      </c>
      <c r="B158" s="14" t="s">
        <v>1811</v>
      </c>
      <c r="C158" s="14"/>
      <c r="D158" s="16">
        <v>45777</v>
      </c>
      <c r="E158" s="16"/>
      <c r="F158" s="14" t="s">
        <v>1758</v>
      </c>
      <c r="G158" s="14" t="s">
        <v>1759</v>
      </c>
      <c r="H158" s="14" t="s">
        <v>1760</v>
      </c>
      <c r="I158" s="15">
        <v>8.65</v>
      </c>
      <c r="J158" s="77">
        <v>4</v>
      </c>
      <c r="K158" s="92"/>
    </row>
    <row r="159" spans="1:11" ht="12.75" x14ac:dyDescent="0.2">
      <c r="A159" s="14" t="s">
        <v>1753</v>
      </c>
      <c r="B159" s="14" t="s">
        <v>1900</v>
      </c>
      <c r="C159" s="14" t="s">
        <v>1827</v>
      </c>
      <c r="D159" s="16">
        <v>45782</v>
      </c>
      <c r="E159" s="16"/>
      <c r="F159" s="14" t="s">
        <v>1901</v>
      </c>
      <c r="G159" s="14" t="s">
        <v>1829</v>
      </c>
      <c r="H159" s="14" t="s">
        <v>1830</v>
      </c>
      <c r="I159" s="15">
        <v>1746.75</v>
      </c>
      <c r="J159" s="77">
        <v>4</v>
      </c>
      <c r="K159" s="92"/>
    </row>
    <row r="160" spans="1:11" ht="12.75" x14ac:dyDescent="0.2">
      <c r="A160" s="14" t="s">
        <v>1753</v>
      </c>
      <c r="B160" s="14" t="s">
        <v>1900</v>
      </c>
      <c r="C160" s="14" t="s">
        <v>1875</v>
      </c>
      <c r="D160" s="16">
        <v>45782</v>
      </c>
      <c r="E160" s="16"/>
      <c r="F160" s="14" t="s">
        <v>1768</v>
      </c>
      <c r="G160" s="14"/>
      <c r="H160" s="14" t="s">
        <v>1769</v>
      </c>
      <c r="I160" s="15">
        <v>1236.8499999999999</v>
      </c>
      <c r="J160" s="77">
        <v>2</v>
      </c>
      <c r="K160" s="92"/>
    </row>
    <row r="161" spans="1:11" ht="12.75" x14ac:dyDescent="0.2">
      <c r="A161" s="14" t="s">
        <v>1753</v>
      </c>
      <c r="B161" s="14" t="s">
        <v>1900</v>
      </c>
      <c r="C161" s="14" t="s">
        <v>1875</v>
      </c>
      <c r="D161" s="16">
        <v>45782</v>
      </c>
      <c r="E161" s="16"/>
      <c r="F161" s="14" t="s">
        <v>1770</v>
      </c>
      <c r="G161" s="14"/>
      <c r="H161" s="14" t="s">
        <v>1771</v>
      </c>
      <c r="I161" s="15">
        <v>802.4</v>
      </c>
      <c r="J161" s="77">
        <v>4</v>
      </c>
      <c r="K161" s="92"/>
    </row>
    <row r="162" spans="1:11" ht="12.75" x14ac:dyDescent="0.2">
      <c r="A162" s="14" t="s">
        <v>1753</v>
      </c>
      <c r="B162" s="14" t="s">
        <v>1900</v>
      </c>
      <c r="C162" s="14" t="s">
        <v>1875</v>
      </c>
      <c r="D162" s="16">
        <v>45782</v>
      </c>
      <c r="E162" s="16"/>
      <c r="F162" s="14" t="s">
        <v>1770</v>
      </c>
      <c r="G162" s="14"/>
      <c r="H162" s="14" t="s">
        <v>1902</v>
      </c>
      <c r="I162" s="15">
        <v>1052.4000000000001</v>
      </c>
      <c r="J162" s="77">
        <v>4</v>
      </c>
      <c r="K162" s="92"/>
    </row>
    <row r="163" spans="1:11" ht="33.75" x14ac:dyDescent="0.2">
      <c r="A163" s="14" t="s">
        <v>1753</v>
      </c>
      <c r="B163" s="14" t="s">
        <v>1900</v>
      </c>
      <c r="C163" s="14"/>
      <c r="D163" s="16">
        <v>45782</v>
      </c>
      <c r="E163" s="16"/>
      <c r="F163" s="14" t="s">
        <v>1948</v>
      </c>
      <c r="G163" s="14"/>
      <c r="H163" s="14" t="s">
        <v>1903</v>
      </c>
      <c r="I163" s="15">
        <v>400</v>
      </c>
      <c r="J163" s="77">
        <v>2</v>
      </c>
      <c r="K163" s="92"/>
    </row>
    <row r="164" spans="1:11" ht="12.75" x14ac:dyDescent="0.2">
      <c r="A164" s="14" t="s">
        <v>1753</v>
      </c>
      <c r="B164" s="14" t="s">
        <v>1904</v>
      </c>
      <c r="C164" s="14" t="s">
        <v>1905</v>
      </c>
      <c r="D164" s="16">
        <v>45783</v>
      </c>
      <c r="E164" s="16"/>
      <c r="F164" s="14" t="s">
        <v>1833</v>
      </c>
      <c r="G164" s="14" t="s">
        <v>1832</v>
      </c>
      <c r="H164" s="14" t="s">
        <v>1835</v>
      </c>
      <c r="I164" s="15">
        <v>43.17</v>
      </c>
      <c r="J164" s="77">
        <v>3</v>
      </c>
      <c r="K164" s="92"/>
    </row>
    <row r="165" spans="1:11" ht="33.75" x14ac:dyDescent="0.2">
      <c r="A165" s="14" t="s">
        <v>1753</v>
      </c>
      <c r="B165" s="14" t="s">
        <v>1906</v>
      </c>
      <c r="C165" s="14" t="s">
        <v>1907</v>
      </c>
      <c r="D165" s="16">
        <v>45783</v>
      </c>
      <c r="E165" s="16"/>
      <c r="F165" s="14" t="s">
        <v>1949</v>
      </c>
      <c r="G165" s="14" t="s">
        <v>1883</v>
      </c>
      <c r="H165" s="14" t="s">
        <v>1884</v>
      </c>
      <c r="I165" s="15">
        <v>1200</v>
      </c>
      <c r="J165" s="77">
        <v>3</v>
      </c>
      <c r="K165" s="92"/>
    </row>
    <row r="166" spans="1:11" ht="22.5" x14ac:dyDescent="0.2">
      <c r="A166" s="14" t="s">
        <v>1753</v>
      </c>
      <c r="B166" s="14" t="s">
        <v>1908</v>
      </c>
      <c r="C166" s="14" t="s">
        <v>1909</v>
      </c>
      <c r="D166" s="16">
        <v>45783</v>
      </c>
      <c r="E166" s="16"/>
      <c r="F166" s="14" t="s">
        <v>1910</v>
      </c>
      <c r="G166" s="14" t="s">
        <v>1899</v>
      </c>
      <c r="H166" s="14" t="s">
        <v>1897</v>
      </c>
      <c r="I166" s="15">
        <v>2500</v>
      </c>
      <c r="J166" s="77">
        <v>3</v>
      </c>
      <c r="K166" s="92"/>
    </row>
    <row r="167" spans="1:11" ht="45" x14ac:dyDescent="0.2">
      <c r="A167" s="14" t="s">
        <v>1753</v>
      </c>
      <c r="B167" s="14" t="s">
        <v>1911</v>
      </c>
      <c r="C167" s="14" t="s">
        <v>1912</v>
      </c>
      <c r="D167" s="16">
        <v>45789</v>
      </c>
      <c r="E167" s="16"/>
      <c r="F167" s="14" t="s">
        <v>1950</v>
      </c>
      <c r="G167" s="14" t="s">
        <v>1913</v>
      </c>
      <c r="H167" s="14" t="s">
        <v>1914</v>
      </c>
      <c r="I167" s="15">
        <v>700</v>
      </c>
      <c r="J167" s="77">
        <v>3</v>
      </c>
      <c r="K167" s="92"/>
    </row>
    <row r="168" spans="1:11" ht="22.5" x14ac:dyDescent="0.2">
      <c r="A168" s="14" t="s">
        <v>1753</v>
      </c>
      <c r="B168" s="14" t="s">
        <v>1915</v>
      </c>
      <c r="C168" s="14" t="s">
        <v>1916</v>
      </c>
      <c r="D168" s="16">
        <v>45789</v>
      </c>
      <c r="E168" s="16"/>
      <c r="F168" s="14" t="s">
        <v>1951</v>
      </c>
      <c r="G168" s="14" t="s">
        <v>1917</v>
      </c>
      <c r="H168" s="14" t="s">
        <v>1918</v>
      </c>
      <c r="I168" s="15">
        <v>147.84</v>
      </c>
      <c r="J168" s="77">
        <v>3</v>
      </c>
      <c r="K168" s="92"/>
    </row>
    <row r="169" spans="1:11" ht="33.75" x14ac:dyDescent="0.2">
      <c r="A169" s="14" t="s">
        <v>1753</v>
      </c>
      <c r="B169" s="14" t="s">
        <v>1900</v>
      </c>
      <c r="C169" s="14"/>
      <c r="D169" s="16">
        <v>45791</v>
      </c>
      <c r="E169" s="16"/>
      <c r="F169" s="14" t="s">
        <v>1952</v>
      </c>
      <c r="G169" s="14"/>
      <c r="H169" s="14" t="s">
        <v>1919</v>
      </c>
      <c r="I169" s="15">
        <v>100</v>
      </c>
      <c r="J169" s="77">
        <v>2</v>
      </c>
      <c r="K169" s="92"/>
    </row>
    <row r="170" spans="1:11" ht="22.5" x14ac:dyDescent="0.2">
      <c r="A170" s="14" t="s">
        <v>1753</v>
      </c>
      <c r="B170" s="14" t="s">
        <v>1920</v>
      </c>
      <c r="C170" s="14" t="s">
        <v>1921</v>
      </c>
      <c r="D170" s="16">
        <v>45798</v>
      </c>
      <c r="E170" s="16"/>
      <c r="F170" s="14" t="s">
        <v>1956</v>
      </c>
      <c r="G170" s="14" t="s">
        <v>1764</v>
      </c>
      <c r="H170" s="14" t="s">
        <v>1765</v>
      </c>
      <c r="I170" s="15">
        <v>405.72</v>
      </c>
      <c r="J170" s="77">
        <v>3</v>
      </c>
      <c r="K170" s="92"/>
    </row>
    <row r="171" spans="1:11" ht="12.75" x14ac:dyDescent="0.2">
      <c r="A171" s="14" t="s">
        <v>1753</v>
      </c>
      <c r="B171" s="14" t="s">
        <v>1930</v>
      </c>
      <c r="C171" s="14" t="s">
        <v>1923</v>
      </c>
      <c r="D171" s="16">
        <v>45798</v>
      </c>
      <c r="E171" s="16"/>
      <c r="F171" s="14" t="s">
        <v>1924</v>
      </c>
      <c r="G171" s="14" t="s">
        <v>1925</v>
      </c>
      <c r="H171" s="14" t="s">
        <v>1926</v>
      </c>
      <c r="I171" s="15">
        <v>62.32</v>
      </c>
      <c r="J171" s="77">
        <v>4</v>
      </c>
      <c r="K171" s="92"/>
    </row>
    <row r="172" spans="1:11" ht="12.75" x14ac:dyDescent="0.2">
      <c r="A172" s="14" t="s">
        <v>1753</v>
      </c>
      <c r="B172" s="14" t="s">
        <v>1927</v>
      </c>
      <c r="C172" s="14" t="s">
        <v>1928</v>
      </c>
      <c r="D172" s="16">
        <v>45798</v>
      </c>
      <c r="E172" s="16"/>
      <c r="F172" s="14" t="s">
        <v>1929</v>
      </c>
      <c r="G172" s="14" t="s">
        <v>1802</v>
      </c>
      <c r="H172" s="14" t="s">
        <v>1803</v>
      </c>
      <c r="I172" s="15">
        <v>312.86</v>
      </c>
      <c r="J172" s="77"/>
      <c r="K172" s="92"/>
    </row>
    <row r="173" spans="1:11" ht="45" x14ac:dyDescent="0.2">
      <c r="A173" s="14" t="s">
        <v>1753</v>
      </c>
      <c r="B173" s="14" t="s">
        <v>1922</v>
      </c>
      <c r="C173" s="14" t="s">
        <v>1931</v>
      </c>
      <c r="D173" s="16">
        <v>45800</v>
      </c>
      <c r="E173" s="16"/>
      <c r="F173" s="14" t="s">
        <v>1955</v>
      </c>
      <c r="G173" s="14" t="s">
        <v>1932</v>
      </c>
      <c r="H173" s="14" t="s">
        <v>1933</v>
      </c>
      <c r="I173" s="15">
        <v>1185.9000000000001</v>
      </c>
      <c r="J173" s="77">
        <v>3</v>
      </c>
      <c r="K173" s="92"/>
    </row>
    <row r="174" spans="1:11" ht="22.5" x14ac:dyDescent="0.2">
      <c r="A174" s="14" t="s">
        <v>1753</v>
      </c>
      <c r="B174" s="14" t="s">
        <v>1900</v>
      </c>
      <c r="C174" s="14"/>
      <c r="D174" s="16">
        <v>45804</v>
      </c>
      <c r="E174" s="16"/>
      <c r="F174" s="14" t="s">
        <v>1953</v>
      </c>
      <c r="G174" s="14"/>
      <c r="H174" s="14" t="s">
        <v>1934</v>
      </c>
      <c r="I174" s="15">
        <v>100</v>
      </c>
      <c r="J174" s="77">
        <v>2</v>
      </c>
      <c r="K174" s="92"/>
    </row>
    <row r="175" spans="1:11" ht="22.5" x14ac:dyDescent="0.2">
      <c r="A175" s="14" t="s">
        <v>1753</v>
      </c>
      <c r="B175" s="14" t="s">
        <v>1935</v>
      </c>
      <c r="C175" s="14" t="s">
        <v>1936</v>
      </c>
      <c r="D175" s="16">
        <v>45806</v>
      </c>
      <c r="E175" s="16"/>
      <c r="F175" s="14" t="s">
        <v>1954</v>
      </c>
      <c r="G175" s="14"/>
      <c r="H175" s="14" t="s">
        <v>1809</v>
      </c>
      <c r="I175" s="15">
        <v>1036</v>
      </c>
      <c r="J175" s="77">
        <v>3</v>
      </c>
      <c r="K175" s="92"/>
    </row>
    <row r="176" spans="1:11" ht="22.5" x14ac:dyDescent="0.2">
      <c r="A176" s="14" t="s">
        <v>1753</v>
      </c>
      <c r="B176" s="14" t="s">
        <v>1900</v>
      </c>
      <c r="C176" s="14" t="s">
        <v>1937</v>
      </c>
      <c r="D176" s="16">
        <v>45806</v>
      </c>
      <c r="E176" s="16"/>
      <c r="F176" s="14" t="s">
        <v>1938</v>
      </c>
      <c r="G176" s="14" t="s">
        <v>1939</v>
      </c>
      <c r="H176" s="14" t="s">
        <v>1940</v>
      </c>
      <c r="I176" s="15">
        <v>1809</v>
      </c>
      <c r="J176" s="77">
        <v>3</v>
      </c>
      <c r="K176" s="92"/>
    </row>
    <row r="177" spans="1:11" ht="12.75" x14ac:dyDescent="0.2">
      <c r="A177" s="14" t="s">
        <v>1753</v>
      </c>
      <c r="B177" s="14" t="s">
        <v>1900</v>
      </c>
      <c r="C177" s="14" t="s">
        <v>1941</v>
      </c>
      <c r="D177" s="16">
        <v>45806</v>
      </c>
      <c r="E177" s="16"/>
      <c r="F177" s="14" t="s">
        <v>1828</v>
      </c>
      <c r="G177" s="14" t="s">
        <v>1942</v>
      </c>
      <c r="H177" s="14" t="s">
        <v>1943</v>
      </c>
      <c r="I177" s="15">
        <v>755.46</v>
      </c>
      <c r="J177" s="77">
        <v>4</v>
      </c>
      <c r="K177" s="92"/>
    </row>
    <row r="178" spans="1:11" ht="12.75" x14ac:dyDescent="0.2">
      <c r="A178" s="14" t="s">
        <v>1753</v>
      </c>
      <c r="B178" s="14" t="s">
        <v>1900</v>
      </c>
      <c r="C178" s="14" t="s">
        <v>702</v>
      </c>
      <c r="D178" s="16">
        <v>45806</v>
      </c>
      <c r="E178" s="16"/>
      <c r="F178" s="14" t="s">
        <v>1828</v>
      </c>
      <c r="G178" s="14" t="s">
        <v>1944</v>
      </c>
      <c r="H178" s="14" t="s">
        <v>1945</v>
      </c>
      <c r="I178" s="15">
        <v>226.92</v>
      </c>
      <c r="J178" s="77">
        <v>2</v>
      </c>
      <c r="K178" s="92"/>
    </row>
    <row r="179" spans="1:11" ht="12.75" x14ac:dyDescent="0.2">
      <c r="A179" s="14" t="s">
        <v>1753</v>
      </c>
      <c r="B179" s="14" t="s">
        <v>1900</v>
      </c>
      <c r="C179" s="14" t="s">
        <v>702</v>
      </c>
      <c r="D179" s="16">
        <v>45806</v>
      </c>
      <c r="E179" s="16"/>
      <c r="F179" s="14" t="s">
        <v>1828</v>
      </c>
      <c r="G179" s="14" t="s">
        <v>1946</v>
      </c>
      <c r="H179" s="14" t="s">
        <v>1947</v>
      </c>
      <c r="I179" s="15">
        <v>420</v>
      </c>
      <c r="J179" s="77">
        <v>4</v>
      </c>
      <c r="K179" s="92"/>
    </row>
    <row r="180" spans="1:11" ht="12.75" x14ac:dyDescent="0.2">
      <c r="A180" s="14" t="s">
        <v>1753</v>
      </c>
      <c r="B180" s="14" t="s">
        <v>1900</v>
      </c>
      <c r="C180" s="14"/>
      <c r="D180" s="16">
        <v>45808</v>
      </c>
      <c r="E180" s="16"/>
      <c r="F180" s="14" t="s">
        <v>1758</v>
      </c>
      <c r="G180" s="14" t="s">
        <v>1759</v>
      </c>
      <c r="H180" s="14" t="s">
        <v>1760</v>
      </c>
      <c r="I180" s="15">
        <v>8.65</v>
      </c>
      <c r="J180" s="77">
        <v>4</v>
      </c>
      <c r="K180" s="92"/>
    </row>
    <row r="181" spans="1:11" ht="33.75" x14ac:dyDescent="0.2">
      <c r="A181" s="14" t="s">
        <v>1753</v>
      </c>
      <c r="B181" s="14" t="s">
        <v>1957</v>
      </c>
      <c r="C181" s="14"/>
      <c r="D181" s="16">
        <v>45814</v>
      </c>
      <c r="E181" s="16"/>
      <c r="F181" s="14" t="s">
        <v>1958</v>
      </c>
      <c r="G181" s="14"/>
      <c r="H181" s="14" t="s">
        <v>1845</v>
      </c>
      <c r="I181" s="15">
        <v>1575</v>
      </c>
      <c r="J181" s="77">
        <v>3</v>
      </c>
      <c r="K181" s="92"/>
    </row>
    <row r="182" spans="1:11" ht="12.75" x14ac:dyDescent="0.2">
      <c r="A182" s="14" t="s">
        <v>1753</v>
      </c>
      <c r="B182" s="14" t="s">
        <v>1959</v>
      </c>
      <c r="C182" s="14" t="s">
        <v>1960</v>
      </c>
      <c r="D182" s="16">
        <v>45814</v>
      </c>
      <c r="E182" s="16"/>
      <c r="F182" s="14" t="s">
        <v>1961</v>
      </c>
      <c r="G182" s="14" t="s">
        <v>1962</v>
      </c>
      <c r="H182" s="14" t="s">
        <v>1963</v>
      </c>
      <c r="I182" s="15">
        <v>48</v>
      </c>
      <c r="J182" s="77">
        <v>5</v>
      </c>
      <c r="K182" s="92"/>
    </row>
    <row r="183" spans="1:11" ht="33.75" x14ac:dyDescent="0.2">
      <c r="A183" s="14" t="s">
        <v>1753</v>
      </c>
      <c r="B183" s="14" t="s">
        <v>1964</v>
      </c>
      <c r="C183" s="14" t="s">
        <v>1965</v>
      </c>
      <c r="D183" s="16">
        <v>45814</v>
      </c>
      <c r="E183" s="16"/>
      <c r="F183" s="14" t="s">
        <v>1966</v>
      </c>
      <c r="G183" s="14" t="s">
        <v>1967</v>
      </c>
      <c r="H183" s="14" t="s">
        <v>1968</v>
      </c>
      <c r="I183" s="15">
        <v>54.12</v>
      </c>
      <c r="J183" s="77">
        <v>5</v>
      </c>
      <c r="K183" s="92"/>
    </row>
    <row r="184" spans="1:11" ht="22.5" x14ac:dyDescent="0.2">
      <c r="A184" s="14" t="s">
        <v>1753</v>
      </c>
      <c r="B184" s="14" t="s">
        <v>1957</v>
      </c>
      <c r="C184" s="14" t="s">
        <v>1969</v>
      </c>
      <c r="D184" s="16">
        <v>45818</v>
      </c>
      <c r="E184" s="16"/>
      <c r="F184" s="14" t="s">
        <v>1970</v>
      </c>
      <c r="G184" s="14" t="s">
        <v>1779</v>
      </c>
      <c r="H184" s="14" t="s">
        <v>1780</v>
      </c>
      <c r="I184" s="15">
        <v>90</v>
      </c>
      <c r="J184" s="77">
        <v>2</v>
      </c>
      <c r="K184" s="92"/>
    </row>
    <row r="185" spans="1:11" ht="12.75" x14ac:dyDescent="0.2">
      <c r="A185" s="14" t="s">
        <v>1753</v>
      </c>
      <c r="B185" s="14" t="s">
        <v>1957</v>
      </c>
      <c r="C185" s="14" t="s">
        <v>1971</v>
      </c>
      <c r="D185" s="16">
        <v>45818</v>
      </c>
      <c r="E185" s="16"/>
      <c r="F185" s="14" t="s">
        <v>1770</v>
      </c>
      <c r="G185" s="14"/>
      <c r="H185" s="14" t="s">
        <v>1771</v>
      </c>
      <c r="I185" s="15">
        <v>1148.48</v>
      </c>
      <c r="J185" s="77">
        <v>4</v>
      </c>
      <c r="K185" s="92"/>
    </row>
    <row r="186" spans="1:11" ht="22.5" x14ac:dyDescent="0.2">
      <c r="A186" s="14" t="s">
        <v>1753</v>
      </c>
      <c r="B186" s="14" t="s">
        <v>1972</v>
      </c>
      <c r="C186" s="14" t="s">
        <v>1973</v>
      </c>
      <c r="D186" s="16">
        <v>45827</v>
      </c>
      <c r="E186" s="16"/>
      <c r="F186" s="14" t="s">
        <v>1924</v>
      </c>
      <c r="G186" s="14" t="s">
        <v>1974</v>
      </c>
      <c r="H186" s="14" t="s">
        <v>1975</v>
      </c>
      <c r="I186" s="15">
        <v>516.6</v>
      </c>
      <c r="J186" s="77">
        <v>4</v>
      </c>
      <c r="K186" s="92"/>
    </row>
    <row r="187" spans="1:11" ht="12.75" x14ac:dyDescent="0.2">
      <c r="A187" s="14" t="s">
        <v>1753</v>
      </c>
      <c r="B187" s="14" t="s">
        <v>1957</v>
      </c>
      <c r="C187" s="14" t="s">
        <v>1971</v>
      </c>
      <c r="D187" s="16">
        <v>45831</v>
      </c>
      <c r="E187" s="16"/>
      <c r="F187" s="14" t="s">
        <v>1770</v>
      </c>
      <c r="G187" s="14"/>
      <c r="H187" s="14" t="s">
        <v>1769</v>
      </c>
      <c r="I187" s="15">
        <v>400</v>
      </c>
      <c r="J187" s="77">
        <v>2</v>
      </c>
      <c r="K187" s="92"/>
    </row>
    <row r="188" spans="1:11" ht="12.75" x14ac:dyDescent="0.2">
      <c r="A188" s="14" t="s">
        <v>1753</v>
      </c>
      <c r="B188" s="14" t="s">
        <v>1957</v>
      </c>
      <c r="C188" s="14"/>
      <c r="D188" s="16">
        <v>45838</v>
      </c>
      <c r="E188" s="16"/>
      <c r="F188" s="14" t="s">
        <v>1758</v>
      </c>
      <c r="G188" s="14" t="s">
        <v>1759</v>
      </c>
      <c r="H188" s="14" t="s">
        <v>1760</v>
      </c>
      <c r="I188" s="15">
        <v>8.65</v>
      </c>
      <c r="J188" s="77">
        <v>4</v>
      </c>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103" priority="50" stopIfTrue="1">
      <formula>$A1055&lt;&gt;""</formula>
    </cfRule>
  </conditionalFormatting>
  <conditionalFormatting sqref="A1112:H1113">
    <cfRule type="expression" dxfId="102" priority="61" stopIfTrue="1">
      <formula>$A1112&lt;&gt;""</formula>
    </cfRule>
  </conditionalFormatting>
  <conditionalFormatting sqref="A120:A125 C120:J125 A126:J126 A127:F127 H127:J127 A128:J130 A131:F131 I131:J131 A132:J157 A158:E158 J158 A159:J159 I160:J161 A160:E162 G162:J162 A163:J179 A180:F180 A181:J183 A184:F184 A186:J186 A185:E185 A189:J5000 A187:A188 C188:J188">
    <cfRule type="expression" dxfId="101" priority="21" stopIfTrue="1">
      <formula>$A120&lt;&gt;""</formula>
    </cfRule>
  </conditionalFormatting>
  <conditionalFormatting sqref="B472:E477">
    <cfRule type="expression" dxfId="100" priority="152" stopIfTrue="1">
      <formula>$A472&lt;&gt;""</formula>
    </cfRule>
  </conditionalFormatting>
  <conditionalFormatting sqref="B484:E488">
    <cfRule type="expression" dxfId="99" priority="187" stopIfTrue="1">
      <formula>$A484&lt;&gt;""</formula>
    </cfRule>
  </conditionalFormatting>
  <conditionalFormatting sqref="B689:E689">
    <cfRule type="expression" dxfId="98" priority="79" stopIfTrue="1">
      <formula>$A689&lt;&gt;""</formula>
    </cfRule>
  </conditionalFormatting>
  <conditionalFormatting sqref="B691:E691 H691:I691 B692:I693 B694:E699 H694:I699">
    <cfRule type="expression" dxfId="97" priority="39" stopIfTrue="1">
      <formula>$A691&lt;&gt;""</formula>
    </cfRule>
  </conditionalFormatting>
  <conditionalFormatting sqref="B701:E701 H701:I701">
    <cfRule type="expression" dxfId="96" priority="30" stopIfTrue="1">
      <formula>$A701&lt;&gt;""</formula>
    </cfRule>
  </conditionalFormatting>
  <conditionalFormatting sqref="B819:E819">
    <cfRule type="expression" dxfId="95" priority="102" stopIfTrue="1">
      <formula>$A819&lt;&gt;""</formula>
    </cfRule>
  </conditionalFormatting>
  <conditionalFormatting sqref="B1110:E1110">
    <cfRule type="expression" dxfId="94" priority="148" stopIfTrue="1">
      <formula>$A1110&lt;&gt;""</formula>
    </cfRule>
  </conditionalFormatting>
  <conditionalFormatting sqref="B1114:E1114">
    <cfRule type="expression" dxfId="93" priority="204" stopIfTrue="1">
      <formula>$A1114&lt;&gt;""</formula>
    </cfRule>
  </conditionalFormatting>
  <conditionalFormatting sqref="B1131:E1136">
    <cfRule type="expression" dxfId="92" priority="194" stopIfTrue="1">
      <formula>$A1131&lt;&gt;""</formula>
    </cfRule>
  </conditionalFormatting>
  <conditionalFormatting sqref="B1138:E1148">
    <cfRule type="expression" dxfId="91" priority="62" stopIfTrue="1">
      <formula>$A1138&lt;&gt;""</formula>
    </cfRule>
  </conditionalFormatting>
  <conditionalFormatting sqref="B1152:E1152">
    <cfRule type="expression" dxfId="90" priority="88" stopIfTrue="1">
      <formula>$A1152&lt;&gt;""</formula>
    </cfRule>
  </conditionalFormatting>
  <conditionalFormatting sqref="B1253:E1260 I1253:J1270">
    <cfRule type="expression" dxfId="89" priority="138" stopIfTrue="1">
      <formula>$A1253&lt;&gt;""</formula>
    </cfRule>
  </conditionalFormatting>
  <conditionalFormatting sqref="B1293:E1301">
    <cfRule type="expression" dxfId="88" priority="173" stopIfTrue="1">
      <formula>$A1293&lt;&gt;""</formula>
    </cfRule>
  </conditionalFormatting>
  <conditionalFormatting sqref="B1303:E1326">
    <cfRule type="expression" dxfId="87" priority="52" stopIfTrue="1">
      <formula>$A1303&lt;&gt;""</formula>
    </cfRule>
  </conditionalFormatting>
  <conditionalFormatting sqref="B1360:E1363">
    <cfRule type="expression" dxfId="86" priority="69" stopIfTrue="1">
      <formula>$A1360&lt;&gt;""</formula>
    </cfRule>
  </conditionalFormatting>
  <conditionalFormatting sqref="B1365:E1367">
    <cfRule type="expression" dxfId="85" priority="274" stopIfTrue="1">
      <formula>$A1365&lt;&gt;""</formula>
    </cfRule>
  </conditionalFormatting>
  <conditionalFormatting sqref="B1369:E1379">
    <cfRule type="expression" dxfId="84" priority="93" stopIfTrue="1">
      <formula>$A1369&lt;&gt;""</formula>
    </cfRule>
  </conditionalFormatting>
  <conditionalFormatting sqref="B1393:E1404">
    <cfRule type="expression" dxfId="83" priority="131" stopIfTrue="1">
      <formula>$A1393&lt;&gt;""</formula>
    </cfRule>
  </conditionalFormatting>
  <conditionalFormatting sqref="B1412:E1450">
    <cfRule type="expression" dxfId="82" priority="168" stopIfTrue="1">
      <formula>$A1412&lt;&gt;""</formula>
    </cfRule>
  </conditionalFormatting>
  <conditionalFormatting sqref="B1453:E1458">
    <cfRule type="expression" dxfId="81" priority="238" stopIfTrue="1">
      <formula>$A1453&lt;&gt;""</formula>
    </cfRule>
  </conditionalFormatting>
  <conditionalFormatting sqref="B489:G489">
    <cfRule type="expression" dxfId="80" priority="188" stopIfTrue="1">
      <formula>$A489&lt;&gt;""</formula>
    </cfRule>
  </conditionalFormatting>
  <conditionalFormatting sqref="B478:H483">
    <cfRule type="expression" dxfId="79" priority="208" stopIfTrue="1">
      <formula>$A478&lt;&gt;""</formula>
    </cfRule>
  </conditionalFormatting>
  <conditionalFormatting sqref="B490:H496">
    <cfRule type="expression" dxfId="78" priority="164" stopIfTrue="1">
      <formula>$A490&lt;&gt;""</formula>
    </cfRule>
  </conditionalFormatting>
  <conditionalFormatting sqref="B1067:H1082">
    <cfRule type="expression" dxfId="77" priority="234" stopIfTrue="1">
      <formula>$A1067&lt;&gt;""</formula>
    </cfRule>
  </conditionalFormatting>
  <conditionalFormatting sqref="B1272:H1274 B1275:E1288 H1275:H1288">
    <cfRule type="expression" dxfId="76" priority="163" stopIfTrue="1">
      <formula>$A1272&lt;&gt;""</formula>
    </cfRule>
  </conditionalFormatting>
  <conditionalFormatting sqref="B1290:H1292">
    <cfRule type="expression" dxfId="75" priority="58" stopIfTrue="1">
      <formula>$A1290&lt;&gt;""</formula>
    </cfRule>
  </conditionalFormatting>
  <conditionalFormatting sqref="B1364:H1364">
    <cfRule type="expression" dxfId="74" priority="304" stopIfTrue="1">
      <formula>$A1364&lt;&gt;""</formula>
    </cfRule>
  </conditionalFormatting>
  <conditionalFormatting sqref="B1380:H1385">
    <cfRule type="expression" dxfId="73" priority="32" stopIfTrue="1">
      <formula>$A1380&lt;&gt;""</formula>
    </cfRule>
  </conditionalFormatting>
  <conditionalFormatting sqref="B1410:H1411">
    <cfRule type="expression" dxfId="72" priority="211" stopIfTrue="1">
      <formula>$A1410&lt;&gt;""</formula>
    </cfRule>
  </conditionalFormatting>
  <conditionalFormatting sqref="I190:I227 B190:E241 B175:I179 B180:F180 B181:I183 B184:F184 B186:I186 B185:E185 B189:I189 C188:I188">
    <cfRule type="expression" dxfId="71" priority="261" stopIfTrue="1">
      <formula>$A175&lt;&gt;""</formula>
    </cfRule>
  </conditionalFormatting>
  <conditionalFormatting sqref="B242:I242 B243:E275">
    <cfRule type="expression" dxfId="70" priority="275" stopIfTrue="1">
      <formula>$A242&lt;&gt;""</formula>
    </cfRule>
  </conditionalFormatting>
  <conditionalFormatting sqref="B276:I320">
    <cfRule type="expression" dxfId="69" priority="108" stopIfTrue="1">
      <formula>$A276&lt;&gt;""</formula>
    </cfRule>
  </conditionalFormatting>
  <conditionalFormatting sqref="B497:I499">
    <cfRule type="expression" dxfId="68" priority="110" stopIfTrue="1">
      <formula>$A497&lt;&gt;""</formula>
    </cfRule>
  </conditionalFormatting>
  <conditionalFormatting sqref="B645:I688">
    <cfRule type="expression" dxfId="67" priority="271" stopIfTrue="1">
      <formula>$A645&lt;&gt;""</formula>
    </cfRule>
  </conditionalFormatting>
  <conditionalFormatting sqref="B690:I690">
    <cfRule type="expression" dxfId="66" priority="37" stopIfTrue="1">
      <formula>$A690&lt;&gt;""</formula>
    </cfRule>
  </conditionalFormatting>
  <conditionalFormatting sqref="B1137:I1137">
    <cfRule type="expression" dxfId="65" priority="162" stopIfTrue="1">
      <formula>$A1137&lt;&gt;""</formula>
    </cfRule>
  </conditionalFormatting>
  <conditionalFormatting sqref="B1149:I1151">
    <cfRule type="expression" dxfId="64" priority="31" stopIfTrue="1">
      <formula>$A1149&lt;&gt;""</formula>
    </cfRule>
  </conditionalFormatting>
  <conditionalFormatting sqref="B1153:I1157">
    <cfRule type="expression" dxfId="63" priority="33" stopIfTrue="1">
      <formula>$A1153&lt;&gt;""</formula>
    </cfRule>
  </conditionalFormatting>
  <conditionalFormatting sqref="B1271:I1271 I1272:I1288">
    <cfRule type="expression" dxfId="62" priority="166" stopIfTrue="1">
      <formula>$A1271&lt;&gt;""</formula>
    </cfRule>
  </conditionalFormatting>
  <conditionalFormatting sqref="B1368:I1368">
    <cfRule type="expression" dxfId="61" priority="161" stopIfTrue="1">
      <formula>$A1368&lt;&gt;""</formula>
    </cfRule>
  </conditionalFormatting>
  <conditionalFormatting sqref="B135:J157 B158:E158 J158 B159:J159 I160:J161 B160:E162 G162:J162 B163:J163">
    <cfRule type="expression" dxfId="60" priority="84" stopIfTrue="1">
      <formula>$A135&lt;&gt;""</formula>
    </cfRule>
  </conditionalFormatting>
  <conditionalFormatting sqref="B360:J420">
    <cfRule type="expression" dxfId="59" priority="276" stopIfTrue="1">
      <formula>$A360&lt;&gt;""</formula>
    </cfRule>
  </conditionalFormatting>
  <conditionalFormatting sqref="B457:J458">
    <cfRule type="expression" dxfId="58" priority="237" stopIfTrue="1">
      <formula>$A457&lt;&gt;""</formula>
    </cfRule>
  </conditionalFormatting>
  <conditionalFormatting sqref="B599:J625">
    <cfRule type="expression" dxfId="57" priority="17" stopIfTrue="1">
      <formula>$A599&lt;&gt;""</formula>
    </cfRule>
  </conditionalFormatting>
  <conditionalFormatting sqref="B1053:J1054">
    <cfRule type="expression" dxfId="56" priority="232" stopIfTrue="1">
      <formula>$A1053&lt;&gt;""</formula>
    </cfRule>
  </conditionalFormatting>
  <conditionalFormatting sqref="B1127:J1130">
    <cfRule type="expression" dxfId="55" priority="22" stopIfTrue="1">
      <formula>$A1127&lt;&gt;""</formula>
    </cfRule>
  </conditionalFormatting>
  <conditionalFormatting sqref="B1158:J1252">
    <cfRule type="expression" dxfId="54" priority="48" stopIfTrue="1">
      <formula>$A1158&lt;&gt;""</formula>
    </cfRule>
  </conditionalFormatting>
  <conditionalFormatting sqref="B1406:J1406">
    <cfRule type="expression" dxfId="53" priority="213" stopIfTrue="1">
      <formula>$A1406&lt;&gt;""</formula>
    </cfRule>
  </conditionalFormatting>
  <conditionalFormatting sqref="B1461:J4374">
    <cfRule type="expression" dxfId="52" priority="57" stopIfTrue="1">
      <formula>$A1461&lt;&gt;""</formula>
    </cfRule>
  </conditionalFormatting>
  <conditionalFormatting sqref="F191:H195">
    <cfRule type="expression" dxfId="51" priority="139" stopIfTrue="1">
      <formula>$A191&lt;&gt;""</formula>
    </cfRule>
  </conditionalFormatting>
  <conditionalFormatting sqref="F198:H199">
    <cfRule type="expression" dxfId="50" priority="133" stopIfTrue="1">
      <formula>$A198&lt;&gt;""</formula>
    </cfRule>
  </conditionalFormatting>
  <conditionalFormatting sqref="F472:H473">
    <cfRule type="expression" dxfId="49" priority="154" stopIfTrue="1">
      <formula>$A472&lt;&gt;""</formula>
    </cfRule>
  </conditionalFormatting>
  <conditionalFormatting sqref="F476:H477">
    <cfRule type="expression" dxfId="48" priority="244" stopIfTrue="1">
      <formula>$A476&lt;&gt;""</formula>
    </cfRule>
  </conditionalFormatting>
  <conditionalFormatting sqref="F484:H486 H487:H489">
    <cfRule type="expression" dxfId="47" priority="186" stopIfTrue="1">
      <formula>$A484&lt;&gt;""</formula>
    </cfRule>
  </conditionalFormatting>
  <conditionalFormatting sqref="F1131:H1131">
    <cfRule type="expression" dxfId="46" priority="295" stopIfTrue="1">
      <formula>$A1131&lt;&gt;""</formula>
    </cfRule>
  </conditionalFormatting>
  <conditionalFormatting sqref="F1255:H1260">
    <cfRule type="expression" dxfId="45" priority="137" stopIfTrue="1">
      <formula>$A1255&lt;&gt;""</formula>
    </cfRule>
  </conditionalFormatting>
  <conditionalFormatting sqref="F170:I172">
    <cfRule type="expression" dxfId="44" priority="265" stopIfTrue="1">
      <formula>$A170&lt;&gt;""</formula>
    </cfRule>
  </conditionalFormatting>
  <conditionalFormatting sqref="F247:I247">
    <cfRule type="expression" dxfId="43" priority="165" stopIfTrue="1">
      <formula>$A247&lt;&gt;""</formula>
    </cfRule>
  </conditionalFormatting>
  <conditionalFormatting sqref="F164:J169 J170:J179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B164:E174 J181:J183 J186 J188:J227">
    <cfRule type="expression" dxfId="42" priority="305" stopIfTrue="1">
      <formula>$A164&lt;&gt;""</formula>
    </cfRule>
  </conditionalFormatting>
  <conditionalFormatting sqref="H190">
    <cfRule type="expression" dxfId="41" priority="145" stopIfTrue="1">
      <formula>$A190&lt;&gt;""</formula>
    </cfRule>
  </conditionalFormatting>
  <conditionalFormatting sqref="H196:H197">
    <cfRule type="expression" dxfId="40" priority="134" stopIfTrue="1">
      <formula>$A196&lt;&gt;""</formula>
    </cfRule>
  </conditionalFormatting>
  <conditionalFormatting sqref="H200:H228">
    <cfRule type="expression" dxfId="39" priority="24" stopIfTrue="1">
      <formula>$A200&lt;&gt;""</formula>
    </cfRule>
  </conditionalFormatting>
  <conditionalFormatting sqref="H474:H475">
    <cfRule type="expression" dxfId="38" priority="158" stopIfTrue="1">
      <formula>$A474&lt;&gt;""</formula>
    </cfRule>
  </conditionalFormatting>
  <conditionalFormatting sqref="H1132:H1136">
    <cfRule type="expression" dxfId="37" priority="196" stopIfTrue="1">
      <formula>$A1132&lt;&gt;""</formula>
    </cfRule>
  </conditionalFormatting>
  <conditionalFormatting sqref="H1254">
    <cfRule type="expression" dxfId="36" priority="207" stopIfTrue="1">
      <formula>$A1254&lt;&gt;""</formula>
    </cfRule>
  </conditionalFormatting>
  <conditionalFormatting sqref="H1293:H1301">
    <cfRule type="expression" dxfId="35" priority="175" stopIfTrue="1">
      <formula>$A1293&lt;&gt;""</formula>
    </cfRule>
  </conditionalFormatting>
  <conditionalFormatting sqref="H1303:H1326">
    <cfRule type="expression" dxfId="34" priority="54" stopIfTrue="1">
      <formula>$A1303&lt;&gt;""</formula>
    </cfRule>
  </conditionalFormatting>
  <conditionalFormatting sqref="H1365:H1367">
    <cfRule type="expression" dxfId="33" priority="273" stopIfTrue="1">
      <formula>$A1365&lt;&gt;""</formula>
    </cfRule>
  </conditionalFormatting>
  <conditionalFormatting sqref="H1369:H1379">
    <cfRule type="expression" dxfId="32" priority="34" stopIfTrue="1">
      <formula>$A1369&lt;&gt;""</formula>
    </cfRule>
  </conditionalFormatting>
  <conditionalFormatting sqref="H1412">
    <cfRule type="expression" dxfId="31" priority="170" stopIfTrue="1">
      <formula>$A1412&lt;&gt;""</formula>
    </cfRule>
  </conditionalFormatting>
  <conditionalFormatting sqref="H1453:H1458">
    <cfRule type="expression" dxfId="30" priority="240" stopIfTrue="1">
      <formula>$A1453&lt;&gt;""</formula>
    </cfRule>
  </conditionalFormatting>
  <conditionalFormatting sqref="H173:I174">
    <cfRule type="expression" dxfId="29" priority="262" stopIfTrue="1">
      <formula>$A173&lt;&gt;""</formula>
    </cfRule>
  </conditionalFormatting>
  <conditionalFormatting sqref="H243:I246">
    <cfRule type="expression" dxfId="28" priority="264" stopIfTrue="1">
      <formula>$A243&lt;&gt;""</formula>
    </cfRule>
  </conditionalFormatting>
  <conditionalFormatting sqref="H248:I248">
    <cfRule type="expression" dxfId="27" priority="140" stopIfTrue="1">
      <formula>$A248&lt;&gt;""</formula>
    </cfRule>
  </conditionalFormatting>
  <conditionalFormatting sqref="H689:I689">
    <cfRule type="expression" dxfId="26" priority="81" stopIfTrue="1">
      <formula>$A689&lt;&gt;""</formula>
    </cfRule>
  </conditionalFormatting>
  <conditionalFormatting sqref="H1138:I1148">
    <cfRule type="expression" dxfId="25" priority="65" stopIfTrue="1">
      <formula>$A1138&lt;&gt;""</formula>
    </cfRule>
  </conditionalFormatting>
  <conditionalFormatting sqref="H1152:I1152">
    <cfRule type="expression" dxfId="24" priority="91" stopIfTrue="1">
      <formula>$A1152&lt;&gt;""</formula>
    </cfRule>
  </conditionalFormatting>
  <conditionalFormatting sqref="H1110:J1110">
    <cfRule type="expression" dxfId="23" priority="147" stopIfTrue="1">
      <formula>$A1110&lt;&gt;""</formula>
    </cfRule>
  </conditionalFormatting>
  <conditionalFormatting sqref="H1360:J1363">
    <cfRule type="expression" dxfId="22" priority="70" stopIfTrue="1">
      <formula>$A1360&lt;&gt;""</formula>
    </cfRule>
  </conditionalFormatting>
  <conditionalFormatting sqref="H1393:J1404">
    <cfRule type="expression" dxfId="21" priority="29" stopIfTrue="1">
      <formula>$A1393&lt;&gt;""</formula>
    </cfRule>
  </conditionalFormatting>
  <conditionalFormatting sqref="I472:I496">
    <cfRule type="expression" dxfId="20" priority="155" stopIfTrue="1">
      <formula>$A472&lt;&gt;""</formula>
    </cfRule>
  </conditionalFormatting>
  <conditionalFormatting sqref="I1369:I1385">
    <cfRule type="expression" dxfId="19" priority="97" stopIfTrue="1">
      <formula>$A1369&lt;&gt;""</formula>
    </cfRule>
  </conditionalFormatting>
  <conditionalFormatting sqref="I1290:J1359">
    <cfRule type="expression" dxfId="18" priority="177" stopIfTrue="1">
      <formula>$A1290&lt;&gt;""</formula>
    </cfRule>
  </conditionalFormatting>
  <conditionalFormatting sqref="I1410:J1447">
    <cfRule type="expression" dxfId="17" priority="172" stopIfTrue="1">
      <formula>$A1410&lt;&gt;""</formula>
    </cfRule>
  </conditionalFormatting>
  <conditionalFormatting sqref="I1451:J1458">
    <cfRule type="expression" dxfId="16" priority="270" stopIfTrue="1">
      <formula>$A1451&lt;&gt;""</formula>
    </cfRule>
  </conditionalFormatting>
  <conditionalFormatting sqref="J1137:J1157">
    <cfRule type="expression" dxfId="15" priority="297" stopIfTrue="1">
      <formula>$A1137&lt;&gt;""</formula>
    </cfRule>
  </conditionalFormatting>
  <conditionalFormatting sqref="A107:J119 B120:B125">
    <cfRule type="expression" dxfId="14" priority="15" stopIfTrue="1">
      <formula>$A107&lt;&gt;""</formula>
    </cfRule>
  </conditionalFormatting>
  <conditionalFormatting sqref="G127">
    <cfRule type="expression" dxfId="13" priority="14" stopIfTrue="1">
      <formula>$A127&lt;&gt;""</formula>
    </cfRule>
  </conditionalFormatting>
  <conditionalFormatting sqref="G131:H131">
    <cfRule type="expression" dxfId="12" priority="13" stopIfTrue="1">
      <formula>$A131&lt;&gt;""</formula>
    </cfRule>
  </conditionalFormatting>
  <conditionalFormatting sqref="F158 I158">
    <cfRule type="expression" dxfId="11" priority="12" stopIfTrue="1">
      <formula>$A158&lt;&gt;""</formula>
    </cfRule>
  </conditionalFormatting>
  <conditionalFormatting sqref="G158:H158">
    <cfRule type="expression" dxfId="10" priority="11" stopIfTrue="1">
      <formula>$A158&lt;&gt;""</formula>
    </cfRule>
  </conditionalFormatting>
  <conditionalFormatting sqref="F160:H161 F162">
    <cfRule type="expression" dxfId="9" priority="10" stopIfTrue="1">
      <formula>$A160&lt;&gt;""</formula>
    </cfRule>
  </conditionalFormatting>
  <conditionalFormatting sqref="F166:J166">
    <cfRule type="expression" dxfId="8" priority="9" stopIfTrue="1">
      <formula>$A166&lt;&gt;""</formula>
    </cfRule>
  </conditionalFormatting>
  <conditionalFormatting sqref="F174">
    <cfRule type="expression" dxfId="7" priority="8" stopIfTrue="1">
      <formula>$A174&lt;&gt;""</formula>
    </cfRule>
  </conditionalFormatting>
  <conditionalFormatting sqref="G180:J180">
    <cfRule type="expression" dxfId="6" priority="7" stopIfTrue="1">
      <formula>$A180&lt;&gt;""</formula>
    </cfRule>
  </conditionalFormatting>
  <conditionalFormatting sqref="F181:J181">
    <cfRule type="expression" dxfId="5" priority="6" stopIfTrue="1">
      <formula>$A181&lt;&gt;""</formula>
    </cfRule>
  </conditionalFormatting>
  <conditionalFormatting sqref="G184:J184">
    <cfRule type="expression" dxfId="4" priority="5" stopIfTrue="1">
      <formula>$A184&lt;&gt;""</formula>
    </cfRule>
  </conditionalFormatting>
  <conditionalFormatting sqref="F185:J185">
    <cfRule type="expression" dxfId="3" priority="4" stopIfTrue="1">
      <formula>$A185&lt;&gt;""</formula>
    </cfRule>
  </conditionalFormatting>
  <conditionalFormatting sqref="B187:E187 B188">
    <cfRule type="expression" dxfId="2" priority="2" stopIfTrue="1">
      <formula>$A187&lt;&gt;""</formula>
    </cfRule>
  </conditionalFormatting>
  <conditionalFormatting sqref="B187:E187 B188">
    <cfRule type="expression" dxfId="1" priority="3" stopIfTrue="1">
      <formula>$A187&lt;&gt;""</formula>
    </cfRule>
  </conditionalFormatting>
  <conditionalFormatting sqref="F187:J187">
    <cfRule type="expression" dxfId="0" priority="1" stopIfTrue="1">
      <formula>$A187&lt;&gt;""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1212</v>
      </c>
      <c r="B1" s="2"/>
      <c r="C1" s="2" t="s">
        <v>372</v>
      </c>
      <c r="D1" s="2" t="s">
        <v>1614</v>
      </c>
      <c r="E1" s="2" t="s">
        <v>1615</v>
      </c>
      <c r="F1" s="2" t="s">
        <v>351</v>
      </c>
      <c r="G1" s="2" t="s">
        <v>1616</v>
      </c>
      <c r="H1" s="2"/>
      <c r="I1" s="2" t="s">
        <v>351</v>
      </c>
      <c r="J1" s="2" t="s">
        <v>1617</v>
      </c>
      <c r="K1" s="2"/>
      <c r="L1" s="2"/>
      <c r="M1" s="2"/>
      <c r="N1" s="2"/>
    </row>
    <row r="2" spans="1:14" x14ac:dyDescent="0.2">
      <c r="A2" t="s">
        <v>1618</v>
      </c>
      <c r="C2" t="s">
        <v>375</v>
      </c>
      <c r="D2" t="s">
        <v>1619</v>
      </c>
      <c r="E2">
        <v>1</v>
      </c>
      <c r="F2" t="s">
        <v>355</v>
      </c>
      <c r="G2" t="s">
        <v>1620</v>
      </c>
      <c r="I2" t="s">
        <v>353</v>
      </c>
      <c r="J2" t="s">
        <v>1621</v>
      </c>
    </row>
    <row r="3" spans="1:14" x14ac:dyDescent="0.2">
      <c r="A3" t="s">
        <v>1235</v>
      </c>
      <c r="C3" t="s">
        <v>377</v>
      </c>
      <c r="D3" t="s">
        <v>1622</v>
      </c>
      <c r="E3">
        <v>1</v>
      </c>
      <c r="F3" t="s">
        <v>355</v>
      </c>
      <c r="G3" t="s">
        <v>1620</v>
      </c>
      <c r="I3" t="s">
        <v>355</v>
      </c>
      <c r="J3" t="s">
        <v>356</v>
      </c>
    </row>
    <row r="4" spans="1:14" x14ac:dyDescent="0.2">
      <c r="A4" t="s">
        <v>1375</v>
      </c>
      <c r="C4" t="s">
        <v>379</v>
      </c>
      <c r="D4" t="s">
        <v>1623</v>
      </c>
      <c r="E4">
        <v>1</v>
      </c>
      <c r="F4" t="s">
        <v>355</v>
      </c>
      <c r="G4" t="s">
        <v>1620</v>
      </c>
      <c r="I4" t="s">
        <v>357</v>
      </c>
      <c r="J4" t="s">
        <v>358</v>
      </c>
    </row>
    <row r="5" spans="1:14" x14ac:dyDescent="0.2">
      <c r="A5" t="s">
        <v>1257</v>
      </c>
      <c r="C5" t="s">
        <v>381</v>
      </c>
      <c r="D5" t="s">
        <v>1624</v>
      </c>
      <c r="E5">
        <v>1</v>
      </c>
      <c r="F5" t="s">
        <v>355</v>
      </c>
      <c r="G5" t="s">
        <v>1620</v>
      </c>
      <c r="I5" t="s">
        <v>359</v>
      </c>
      <c r="J5" t="s">
        <v>360</v>
      </c>
    </row>
    <row r="6" spans="1:14" x14ac:dyDescent="0.2">
      <c r="A6" t="s">
        <v>1625</v>
      </c>
      <c r="C6" t="s">
        <v>383</v>
      </c>
      <c r="D6" t="s">
        <v>1626</v>
      </c>
      <c r="E6">
        <v>1</v>
      </c>
      <c r="F6" t="s">
        <v>355</v>
      </c>
      <c r="G6" t="s">
        <v>1620</v>
      </c>
      <c r="I6" t="s">
        <v>361</v>
      </c>
      <c r="J6" t="s">
        <v>1627</v>
      </c>
    </row>
    <row r="7" spans="1:14" x14ac:dyDescent="0.2">
      <c r="A7" t="s">
        <v>1628</v>
      </c>
      <c r="C7" t="s">
        <v>385</v>
      </c>
      <c r="D7" t="s">
        <v>1629</v>
      </c>
      <c r="E7">
        <v>2</v>
      </c>
      <c r="F7" t="s">
        <v>357</v>
      </c>
      <c r="G7" t="s">
        <v>1630</v>
      </c>
    </row>
    <row r="8" spans="1:14" x14ac:dyDescent="0.2">
      <c r="A8" t="s">
        <v>1272</v>
      </c>
      <c r="C8" t="s">
        <v>387</v>
      </c>
      <c r="D8" t="s">
        <v>1631</v>
      </c>
      <c r="E8">
        <v>3</v>
      </c>
      <c r="F8" t="s">
        <v>357</v>
      </c>
      <c r="G8" t="s">
        <v>1632</v>
      </c>
    </row>
    <row r="9" spans="1:14" x14ac:dyDescent="0.2">
      <c r="A9" t="s">
        <v>1633</v>
      </c>
      <c r="C9" t="s">
        <v>389</v>
      </c>
      <c r="D9" t="s">
        <v>1634</v>
      </c>
      <c r="E9">
        <v>3</v>
      </c>
      <c r="F9" t="s">
        <v>357</v>
      </c>
      <c r="G9" t="s">
        <v>1635</v>
      </c>
    </row>
    <row r="10" spans="1:14" x14ac:dyDescent="0.2">
      <c r="A10" t="s">
        <v>1488</v>
      </c>
      <c r="C10" t="s">
        <v>391</v>
      </c>
      <c r="D10" t="s">
        <v>1636</v>
      </c>
      <c r="E10">
        <v>4</v>
      </c>
      <c r="F10" t="s">
        <v>357</v>
      </c>
      <c r="G10" t="s">
        <v>1637</v>
      </c>
    </row>
    <row r="11" spans="1:14" x14ac:dyDescent="0.2">
      <c r="A11" t="s">
        <v>1491</v>
      </c>
      <c r="C11" t="s">
        <v>393</v>
      </c>
      <c r="D11" t="s">
        <v>1638</v>
      </c>
      <c r="E11">
        <v>4</v>
      </c>
      <c r="F11" t="s">
        <v>353</v>
      </c>
      <c r="G11" t="s">
        <v>1637</v>
      </c>
    </row>
    <row r="12" spans="1:14" x14ac:dyDescent="0.2">
      <c r="A12" t="s">
        <v>1388</v>
      </c>
      <c r="C12" t="s">
        <v>395</v>
      </c>
      <c r="D12" t="s">
        <v>1639</v>
      </c>
      <c r="E12">
        <v>4</v>
      </c>
      <c r="F12" t="s">
        <v>353</v>
      </c>
      <c r="G12" t="s">
        <v>1637</v>
      </c>
    </row>
    <row r="13" spans="1:14" x14ac:dyDescent="0.2">
      <c r="A13" t="s">
        <v>1499</v>
      </c>
      <c r="C13" t="s">
        <v>397</v>
      </c>
      <c r="D13" t="s">
        <v>1640</v>
      </c>
      <c r="E13">
        <v>4</v>
      </c>
      <c r="F13" t="s">
        <v>361</v>
      </c>
      <c r="G13" t="s">
        <v>1637</v>
      </c>
    </row>
    <row r="14" spans="1:14" x14ac:dyDescent="0.2">
      <c r="A14" t="s">
        <v>1237</v>
      </c>
      <c r="C14" t="s">
        <v>399</v>
      </c>
      <c r="D14" t="s">
        <v>1641</v>
      </c>
      <c r="E14">
        <v>4</v>
      </c>
      <c r="F14" t="s">
        <v>357</v>
      </c>
      <c r="G14" t="s">
        <v>1637</v>
      </c>
    </row>
    <row r="15" spans="1:14" x14ac:dyDescent="0.2">
      <c r="A15" t="s">
        <v>1239</v>
      </c>
      <c r="C15" t="s">
        <v>401</v>
      </c>
    </row>
    <row r="16" spans="1:14" x14ac:dyDescent="0.2">
      <c r="A16" t="s">
        <v>1390</v>
      </c>
      <c r="C16" t="s">
        <v>402</v>
      </c>
    </row>
    <row r="17" spans="1:3" x14ac:dyDescent="0.2">
      <c r="A17" t="s">
        <v>1274</v>
      </c>
      <c r="C17" t="s">
        <v>403</v>
      </c>
    </row>
    <row r="18" spans="1:3" x14ac:dyDescent="0.2">
      <c r="A18" t="s">
        <v>1392</v>
      </c>
      <c r="C18" t="s">
        <v>404</v>
      </c>
    </row>
    <row r="19" spans="1:3" x14ac:dyDescent="0.2">
      <c r="A19" t="s">
        <v>1394</v>
      </c>
      <c r="C19" t="s">
        <v>405</v>
      </c>
    </row>
    <row r="20" spans="1:3" x14ac:dyDescent="0.2">
      <c r="A20" t="s">
        <v>1502</v>
      </c>
      <c r="C20" t="s">
        <v>1642</v>
      </c>
    </row>
    <row r="21" spans="1:3" x14ac:dyDescent="0.2">
      <c r="A21" t="s">
        <v>1643</v>
      </c>
      <c r="C21" t="s">
        <v>1644</v>
      </c>
    </row>
    <row r="22" spans="1:3" x14ac:dyDescent="0.2">
      <c r="A22" t="s">
        <v>1645</v>
      </c>
      <c r="C22" t="s">
        <v>1646</v>
      </c>
    </row>
    <row r="23" spans="1:3" x14ac:dyDescent="0.2">
      <c r="A23" t="s">
        <v>1516</v>
      </c>
      <c r="C23" t="s">
        <v>1647</v>
      </c>
    </row>
    <row r="24" spans="1:3" x14ac:dyDescent="0.2">
      <c r="A24" t="s">
        <v>1648</v>
      </c>
      <c r="C24" t="s">
        <v>1649</v>
      </c>
    </row>
    <row r="25" spans="1:3" x14ac:dyDescent="0.2">
      <c r="A25" t="s">
        <v>1518</v>
      </c>
      <c r="C25" t="s">
        <v>1650</v>
      </c>
    </row>
    <row r="26" spans="1:3" x14ac:dyDescent="0.2">
      <c r="A26" t="s">
        <v>1397</v>
      </c>
      <c r="C26" t="s">
        <v>1651</v>
      </c>
    </row>
    <row r="27" spans="1:3" x14ac:dyDescent="0.2">
      <c r="A27" t="s">
        <v>1253</v>
      </c>
      <c r="C27" t="s">
        <v>1652</v>
      </c>
    </row>
    <row r="28" spans="1:3" x14ac:dyDescent="0.2">
      <c r="A28" t="s">
        <v>1279</v>
      </c>
    </row>
    <row r="29" spans="1:3" x14ac:dyDescent="0.2">
      <c r="A29" t="s">
        <v>1283</v>
      </c>
    </row>
    <row r="30" spans="1:3" x14ac:dyDescent="0.2">
      <c r="A30" t="s">
        <v>1520</v>
      </c>
    </row>
    <row r="31" spans="1:3" x14ac:dyDescent="0.2">
      <c r="A31" t="s">
        <v>1400</v>
      </c>
    </row>
    <row r="32" spans="1:3" x14ac:dyDescent="0.2">
      <c r="A32" t="s">
        <v>1522</v>
      </c>
    </row>
    <row r="33" spans="1:1" x14ac:dyDescent="0.2">
      <c r="A33" t="s">
        <v>1288</v>
      </c>
    </row>
    <row r="34" spans="1:1" x14ac:dyDescent="0.2">
      <c r="A34" t="s">
        <v>1525</v>
      </c>
    </row>
    <row r="35" spans="1:1" x14ac:dyDescent="0.2">
      <c r="A35" t="s">
        <v>1560</v>
      </c>
    </row>
    <row r="36" spans="1:1" x14ac:dyDescent="0.2">
      <c r="A36" t="s">
        <v>1290</v>
      </c>
    </row>
    <row r="37" spans="1:1" x14ac:dyDescent="0.2">
      <c r="A37" t="s">
        <v>1534</v>
      </c>
    </row>
    <row r="38" spans="1:1" x14ac:dyDescent="0.2">
      <c r="A38" t="s">
        <v>1653</v>
      </c>
    </row>
    <row r="39" spans="1:1" x14ac:dyDescent="0.2">
      <c r="A39" t="s">
        <v>1539</v>
      </c>
    </row>
    <row r="40" spans="1:1" x14ac:dyDescent="0.2">
      <c r="A40" t="s">
        <v>1602</v>
      </c>
    </row>
    <row r="41" spans="1:1" x14ac:dyDescent="0.2">
      <c r="A41" t="s">
        <v>1255</v>
      </c>
    </row>
    <row r="42" spans="1:1" x14ac:dyDescent="0.2">
      <c r="A42" t="s">
        <v>1407</v>
      </c>
    </row>
    <row r="43" spans="1:1" x14ac:dyDescent="0.2">
      <c r="A43" t="s">
        <v>1654</v>
      </c>
    </row>
    <row r="44" spans="1:1" x14ac:dyDescent="0.2">
      <c r="A44" t="s">
        <v>1655</v>
      </c>
    </row>
    <row r="45" spans="1:1" x14ac:dyDescent="0.2">
      <c r="A45" t="s">
        <v>1656</v>
      </c>
    </row>
    <row r="46" spans="1:1" x14ac:dyDescent="0.2">
      <c r="A46" t="s">
        <v>1543</v>
      </c>
    </row>
    <row r="47" spans="1:1" x14ac:dyDescent="0.2">
      <c r="A47" t="s">
        <v>1331</v>
      </c>
    </row>
    <row r="48" spans="1:1" x14ac:dyDescent="0.2">
      <c r="A48" t="s">
        <v>1413</v>
      </c>
    </row>
    <row r="49" spans="1:1" x14ac:dyDescent="0.2">
      <c r="A49" t="s">
        <v>1410</v>
      </c>
    </row>
    <row r="50" spans="1:1" x14ac:dyDescent="0.2">
      <c r="A50" t="s">
        <v>1605</v>
      </c>
    </row>
    <row r="51" spans="1:1" x14ac:dyDescent="0.2">
      <c r="A51" t="s">
        <v>1546</v>
      </c>
    </row>
    <row r="52" spans="1:1" x14ac:dyDescent="0.2">
      <c r="A52" t="s">
        <v>1333</v>
      </c>
    </row>
    <row r="53" spans="1:1" x14ac:dyDescent="0.2">
      <c r="A53" t="s">
        <v>1657</v>
      </c>
    </row>
    <row r="54" spans="1:1" x14ac:dyDescent="0.2">
      <c r="A54" t="s">
        <v>1548</v>
      </c>
    </row>
    <row r="55" spans="1:1" x14ac:dyDescent="0.2">
      <c r="A55" t="s">
        <v>1658</v>
      </c>
    </row>
    <row r="56" spans="1:1" x14ac:dyDescent="0.2">
      <c r="A56" t="s">
        <v>1341</v>
      </c>
    </row>
    <row r="57" spans="1:1" x14ac:dyDescent="0.2">
      <c r="A57" t="s">
        <v>1659</v>
      </c>
    </row>
    <row r="58" spans="1:1" x14ac:dyDescent="0.2">
      <c r="A58" t="s">
        <v>1599</v>
      </c>
    </row>
    <row r="59" spans="1:1" x14ac:dyDescent="0.2">
      <c r="A59" t="s">
        <v>1660</v>
      </c>
    </row>
    <row r="60" spans="1:1" x14ac:dyDescent="0.2">
      <c r="A60" t="s">
        <v>1550</v>
      </c>
    </row>
    <row r="61" spans="1:1" x14ac:dyDescent="0.2">
      <c r="A61" t="s">
        <v>1661</v>
      </c>
    </row>
    <row r="62" spans="1:1" x14ac:dyDescent="0.2">
      <c r="A62" t="s">
        <v>1553</v>
      </c>
    </row>
    <row r="63" spans="1:1" x14ac:dyDescent="0.2">
      <c r="A63" t="s">
        <v>1662</v>
      </c>
    </row>
    <row r="64" spans="1:1" x14ac:dyDescent="0.2">
      <c r="A64" t="s">
        <v>1356</v>
      </c>
    </row>
    <row r="65" spans="1:1" x14ac:dyDescent="0.2">
      <c r="A65" t="s">
        <v>1555</v>
      </c>
    </row>
    <row r="66" spans="1:1" x14ac:dyDescent="0.2">
      <c r="A66" t="s">
        <v>1431</v>
      </c>
    </row>
    <row r="67" spans="1:1" x14ac:dyDescent="0.2">
      <c r="A67" t="s">
        <v>1663</v>
      </c>
    </row>
    <row r="68" spans="1:1" x14ac:dyDescent="0.2">
      <c r="A68" t="s">
        <v>1557</v>
      </c>
    </row>
    <row r="69" spans="1:1" x14ac:dyDescent="0.2">
      <c r="A69" t="s">
        <v>1664</v>
      </c>
    </row>
    <row r="70" spans="1:1" x14ac:dyDescent="0.2">
      <c r="A70" t="s">
        <v>1665</v>
      </c>
    </row>
    <row r="71" spans="1:1" x14ac:dyDescent="0.2">
      <c r="A71" t="s">
        <v>1247</v>
      </c>
    </row>
    <row r="72" spans="1:1" x14ac:dyDescent="0.2">
      <c r="A72" t="s">
        <v>1358</v>
      </c>
    </row>
    <row r="73" spans="1:1" x14ac:dyDescent="0.2">
      <c r="A73" t="s">
        <v>1666</v>
      </c>
    </row>
    <row r="74" spans="1:1" x14ac:dyDescent="0.2">
      <c r="A74" t="s">
        <v>1363</v>
      </c>
    </row>
    <row r="75" spans="1:1" x14ac:dyDescent="0.2">
      <c r="A75" t="s">
        <v>1365</v>
      </c>
    </row>
    <row r="76" spans="1:1" x14ac:dyDescent="0.2">
      <c r="A76" t="s">
        <v>1434</v>
      </c>
    </row>
    <row r="77" spans="1:1" x14ac:dyDescent="0.2">
      <c r="A77" t="s">
        <v>1440</v>
      </c>
    </row>
    <row r="78" spans="1:1" x14ac:dyDescent="0.2">
      <c r="A78" t="s">
        <v>1667</v>
      </c>
    </row>
    <row r="79" spans="1:1" x14ac:dyDescent="0.2">
      <c r="A79" t="s">
        <v>1668</v>
      </c>
    </row>
    <row r="80" spans="1:1" x14ac:dyDescent="0.2">
      <c r="A80" t="s">
        <v>1456</v>
      </c>
    </row>
    <row r="81" spans="1:1" x14ac:dyDescent="0.2">
      <c r="A81" t="s">
        <v>1459</v>
      </c>
    </row>
    <row r="82" spans="1:1" x14ac:dyDescent="0.2">
      <c r="A82" t="s">
        <v>1597</v>
      </c>
    </row>
    <row r="83" spans="1:1" x14ac:dyDescent="0.2">
      <c r="A83" t="s">
        <v>1669</v>
      </c>
    </row>
    <row r="84" spans="1:1" x14ac:dyDescent="0.2">
      <c r="A84" t="s">
        <v>1562</v>
      </c>
    </row>
    <row r="85" spans="1:1" x14ac:dyDescent="0.2">
      <c r="A85" t="s">
        <v>1251</v>
      </c>
    </row>
    <row r="86" spans="1:1" x14ac:dyDescent="0.2">
      <c r="A86" t="s">
        <v>1265</v>
      </c>
    </row>
    <row r="87" spans="1:1" x14ac:dyDescent="0.2">
      <c r="A87" t="s">
        <v>1564</v>
      </c>
    </row>
    <row r="88" spans="1:1" x14ac:dyDescent="0.2">
      <c r="A88" t="s">
        <v>1462</v>
      </c>
    </row>
    <row r="89" spans="1:1" x14ac:dyDescent="0.2">
      <c r="A89" t="s">
        <v>1338</v>
      </c>
    </row>
    <row r="90" spans="1:1" x14ac:dyDescent="0.2">
      <c r="A90" t="s">
        <v>1367</v>
      </c>
    </row>
    <row r="91" spans="1:1" x14ac:dyDescent="0.2">
      <c r="A91" t="s">
        <v>1472</v>
      </c>
    </row>
    <row r="92" spans="1:1" x14ac:dyDescent="0.2">
      <c r="A92" t="s">
        <v>1586</v>
      </c>
    </row>
    <row r="93" spans="1:1" x14ac:dyDescent="0.2">
      <c r="A93" t="s">
        <v>1670</v>
      </c>
    </row>
    <row r="94" spans="1:1" x14ac:dyDescent="0.2">
      <c r="A94" t="s">
        <v>1588</v>
      </c>
    </row>
    <row r="95" spans="1:1" x14ac:dyDescent="0.2">
      <c r="A95" t="s">
        <v>1373</v>
      </c>
    </row>
    <row r="96" spans="1:1" x14ac:dyDescent="0.2">
      <c r="A96" t="s">
        <v>1591</v>
      </c>
    </row>
    <row r="97" spans="1:1" x14ac:dyDescent="0.2">
      <c r="A97" t="s">
        <v>1241</v>
      </c>
    </row>
    <row r="98" spans="1:1" x14ac:dyDescent="0.2">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6" t="str">
        <f>Spolu!C3&amp;", "&amp;Spolu!C6</f>
        <v>Slovenská motocyklová federácia, Športovcov 340, Považská Bystrica, 017 01</v>
      </c>
      <c r="B1" s="366"/>
      <c r="C1" s="366"/>
      <c r="N1" s="137" t="str">
        <f>O1&amp;" - "&amp;P1</f>
        <v>a - príspevok uznaným športom</v>
      </c>
      <c r="O1" s="137" t="s">
        <v>375</v>
      </c>
      <c r="P1" s="137" t="s">
        <v>376</v>
      </c>
    </row>
    <row r="2" spans="1:16" x14ac:dyDescent="0.2">
      <c r="N2" s="137" t="str">
        <f t="shared" ref="N2:N18" si="0">O2&amp;" - "&amp;P2</f>
        <v>b - príspevok Slovenskému olympijskému a športovému výboru</v>
      </c>
      <c r="O2" s="137" t="s">
        <v>377</v>
      </c>
      <c r="P2" s="137" t="s">
        <v>378</v>
      </c>
    </row>
    <row r="3" spans="1:16" x14ac:dyDescent="0.2">
      <c r="E3" s="367" t="s">
        <v>1671</v>
      </c>
      <c r="F3" s="368"/>
      <c r="N3" s="137" t="str">
        <f t="shared" si="0"/>
        <v>c - príspevok Slovenskému paralympijskému výboru</v>
      </c>
      <c r="O3" s="137" t="s">
        <v>379</v>
      </c>
      <c r="P3" s="137" t="s">
        <v>380</v>
      </c>
    </row>
    <row r="4" spans="1:16" ht="45.75" customHeight="1" x14ac:dyDescent="0.2">
      <c r="E4" s="368"/>
      <c r="F4" s="368"/>
      <c r="N4" s="137" t="str">
        <f t="shared" si="0"/>
        <v>d - príspevok športovcom top tímu</v>
      </c>
      <c r="O4" s="137" t="s">
        <v>381</v>
      </c>
      <c r="P4" s="137" t="s">
        <v>382</v>
      </c>
    </row>
    <row r="5" spans="1:16" ht="30.75" customHeight="1" x14ac:dyDescent="0.2">
      <c r="C5" s="138" t="s">
        <v>1672</v>
      </c>
      <c r="N5" s="137" t="str">
        <f t="shared" si="0"/>
        <v>e - rozvoj športov, ktoré nie sú uznanými podľa zákona č. 440/2015 Z. z.</v>
      </c>
      <c r="O5" s="137" t="s">
        <v>383</v>
      </c>
      <c r="P5" s="137" t="s">
        <v>388</v>
      </c>
    </row>
    <row r="6" spans="1:16" ht="30" x14ac:dyDescent="0.2">
      <c r="C6" s="138" t="s">
        <v>1673</v>
      </c>
      <c r="E6" s="140" t="s">
        <v>1674</v>
      </c>
      <c r="F6" s="149"/>
      <c r="N6" s="137" t="str">
        <f t="shared" si="0"/>
        <v>f - organizovanie významných a tradičných športových podujatí na území SR v roku 2020</v>
      </c>
      <c r="O6" s="137" t="s">
        <v>385</v>
      </c>
      <c r="P6" s="137" t="s">
        <v>1675</v>
      </c>
    </row>
    <row r="7" spans="1:16" x14ac:dyDescent="0.2">
      <c r="C7" s="138" t="s">
        <v>1676</v>
      </c>
      <c r="E7" s="140" t="s">
        <v>1677</v>
      </c>
      <c r="F7" s="150"/>
      <c r="N7" s="137" t="str">
        <f t="shared" si="0"/>
        <v>g - projekty školského, univerzitného športu a športu pre všetkých</v>
      </c>
      <c r="O7" s="137" t="s">
        <v>387</v>
      </c>
      <c r="P7" s="137" t="s">
        <v>1678</v>
      </c>
    </row>
    <row r="8" spans="1:16" x14ac:dyDescent="0.2">
      <c r="C8" s="138" t="s">
        <v>1679</v>
      </c>
      <c r="E8" s="140" t="s">
        <v>1680</v>
      </c>
      <c r="F8" s="151"/>
      <c r="N8" s="137" t="str">
        <f t="shared" si="0"/>
        <v>h - podpora a rozvoj turistických a cykloturistických trás</v>
      </c>
      <c r="O8" s="137" t="s">
        <v>389</v>
      </c>
      <c r="P8" s="137" t="s">
        <v>390</v>
      </c>
    </row>
    <row r="9" spans="1:16" x14ac:dyDescent="0.2">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
      <c r="N10" s="137" t="str">
        <f t="shared" si="0"/>
        <v>j - projekty pre popularizáciu pohybových aktivít detí, mládeže a seniorov</v>
      </c>
      <c r="O10" s="137" t="s">
        <v>393</v>
      </c>
      <c r="P10" s="137" t="s">
        <v>1683</v>
      </c>
    </row>
    <row r="11" spans="1:16" x14ac:dyDescent="0.2">
      <c r="N11" s="137" t="str">
        <f t="shared" si="0"/>
        <v>k - výstavba, modernizácia a rekonštrukcia športovej infraštruktúry národného významu</v>
      </c>
      <c r="O11" s="137" t="s">
        <v>395</v>
      </c>
      <c r="P11" s="137" t="s">
        <v>396</v>
      </c>
    </row>
    <row r="12" spans="1:16" ht="54.75" customHeight="1" x14ac:dyDescent="0.25">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
      <c r="F13" s="141"/>
      <c r="N13" s="137" t="str">
        <f t="shared" si="0"/>
        <v>m - plnenie úloh verejného záujmu v športe národnými športovými organizáciami</v>
      </c>
      <c r="O13" s="137" t="s">
        <v>399</v>
      </c>
      <c r="P13" s="137" t="s">
        <v>1685</v>
      </c>
    </row>
    <row r="14" spans="1:16" ht="45" customHeight="1" x14ac:dyDescent="0.2">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25">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
      <c r="A17" s="139" t="s">
        <v>1693</v>
      </c>
      <c r="B17" s="254" t="s">
        <v>1694</v>
      </c>
      <c r="C17" s="194"/>
      <c r="E17" s="147" t="s">
        <v>1695</v>
      </c>
      <c r="F17" s="284">
        <v>421947749445</v>
      </c>
      <c r="N17" s="137" t="str">
        <f t="shared" si="0"/>
        <v xml:space="preserve">q - </v>
      </c>
      <c r="O17" s="137" t="s">
        <v>404</v>
      </c>
    </row>
    <row r="18" spans="1:16" x14ac:dyDescent="0.2">
      <c r="B18" s="193" t="s">
        <v>1696</v>
      </c>
      <c r="C18" s="142" t="str">
        <f>Spolu!C4</f>
        <v>30813883</v>
      </c>
      <c r="E18" s="147" t="s">
        <v>1697</v>
      </c>
      <c r="F18" s="284">
        <v>421947749446</v>
      </c>
      <c r="N18" s="137" t="str">
        <f t="shared" si="0"/>
        <v xml:space="preserve">r - </v>
      </c>
      <c r="O18" s="137" t="s">
        <v>405</v>
      </c>
    </row>
    <row r="19" spans="1:16" x14ac:dyDescent="0.2">
      <c r="E19" s="147" t="s">
        <v>1698</v>
      </c>
      <c r="F19" s="284">
        <v>421947749756</v>
      </c>
    </row>
    <row r="20" spans="1:16" ht="15.75" thickBot="1" x14ac:dyDescent="0.25">
      <c r="A20" s="139" t="s">
        <v>433</v>
      </c>
      <c r="B20" s="143">
        <f>F6</f>
        <v>0</v>
      </c>
      <c r="E20" s="208"/>
      <c r="F20" s="285"/>
    </row>
    <row r="21" spans="1:16" ht="189" customHeight="1" x14ac:dyDescent="0.2">
      <c r="B21" s="211"/>
      <c r="C21" s="144"/>
    </row>
    <row r="22" spans="1:16" ht="39.75" customHeight="1" x14ac:dyDescent="0.2">
      <c r="B22" s="365" t="s">
        <v>1699</v>
      </c>
      <c r="C22" s="365"/>
      <c r="N22" s="137" t="str">
        <f>O22&amp;" - "&amp;P22</f>
        <v>026 01 - Šport pre všetkých, školský a univerzitný šport</v>
      </c>
      <c r="O22" s="137" t="s">
        <v>353</v>
      </c>
      <c r="P22" s="137" t="s">
        <v>354</v>
      </c>
    </row>
    <row r="23" spans="1:16" x14ac:dyDescent="0.2">
      <c r="N23" s="137" t="str">
        <f>O23&amp;" - "&amp;P23</f>
        <v>026 02 - Uznané športy</v>
      </c>
      <c r="O23" s="137" t="s">
        <v>355</v>
      </c>
      <c r="P23" s="137" t="s">
        <v>356</v>
      </c>
    </row>
    <row r="24" spans="1:16" x14ac:dyDescent="0.2">
      <c r="N24" s="137" t="str">
        <f>O24&amp;" - "&amp;P24</f>
        <v>026 03 - Národné športové projekty</v>
      </c>
      <c r="O24" s="137" t="s">
        <v>357</v>
      </c>
      <c r="P24" s="137" t="s">
        <v>358</v>
      </c>
    </row>
    <row r="25" spans="1:16" x14ac:dyDescent="0.2">
      <c r="N25" s="137" t="str">
        <f>O25&amp;" - "&amp;P25</f>
        <v>026 04 - Športová infraštruktúra</v>
      </c>
      <c r="O25" s="137" t="s">
        <v>359</v>
      </c>
      <c r="P25" s="137" t="s">
        <v>360</v>
      </c>
    </row>
    <row r="26" spans="1:16" x14ac:dyDescent="0.2">
      <c r="N26" s="137" t="str">
        <f>O26&amp;" - "&amp;P26</f>
        <v>026 05 - Prierezové činnosti v športe</v>
      </c>
      <c r="O26" s="137" t="s">
        <v>361</v>
      </c>
      <c r="P26" s="137" t="s">
        <v>362</v>
      </c>
    </row>
    <row r="28" spans="1:16" x14ac:dyDescent="0.2">
      <c r="N28" s="137" t="s">
        <v>1700</v>
      </c>
    </row>
    <row r="29" spans="1:16" x14ac:dyDescent="0.2">
      <c r="N29" s="137" t="s">
        <v>1701</v>
      </c>
    </row>
    <row r="30" spans="1:16" x14ac:dyDescent="0.2">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6" t="str">
        <f>Spolu!C3&amp;", "&amp;Spolu!C6</f>
        <v>Slovenská motocyklová federácia, Športovcov 340, Považská Bystrica, 017 01</v>
      </c>
      <c r="B1" s="366"/>
      <c r="C1" s="366"/>
      <c r="N1" s="137" t="str">
        <f>O1&amp;" - "&amp;P1</f>
        <v>a - príspevok uznaným športom</v>
      </c>
      <c r="O1" s="137" t="s">
        <v>375</v>
      </c>
      <c r="P1" s="137" t="str">
        <f>Spolu!B17</f>
        <v>príspevok uznaným športom</v>
      </c>
    </row>
    <row r="2" spans="1:16" x14ac:dyDescent="0.2">
      <c r="N2" s="137" t="str">
        <f t="shared" ref="N2:N19" si="0">O2&amp;" - "&amp;P2</f>
        <v>b - príspevok Slovenskému olympijskému a športovému výboru</v>
      </c>
      <c r="O2" s="137" t="s">
        <v>377</v>
      </c>
      <c r="P2" s="137" t="str">
        <f>Spolu!B18</f>
        <v>príspevok Slovenskému olympijskému a športovému výboru</v>
      </c>
    </row>
    <row r="3" spans="1:16" x14ac:dyDescent="0.2">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
      <c r="E4" s="368"/>
      <c r="F4" s="368"/>
      <c r="N4" s="137" t="str">
        <f t="shared" si="0"/>
        <v>d - príspevok športovcom top tímu</v>
      </c>
      <c r="O4" s="137" t="s">
        <v>381</v>
      </c>
      <c r="P4" s="137" t="str">
        <f>Spolu!B20</f>
        <v>príspevok športovcom top tímu</v>
      </c>
    </row>
    <row r="5" spans="1:16" ht="30.75" customHeight="1" x14ac:dyDescent="0.2">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
      <c r="C6" s="138" t="s">
        <v>1673</v>
      </c>
      <c r="E6" s="140" t="s">
        <v>1674</v>
      </c>
      <c r="F6" s="149"/>
      <c r="N6" s="137" t="str">
        <f t="shared" si="0"/>
        <v>f - plnenie úloh verejného záujmu v športe</v>
      </c>
      <c r="O6" s="137" t="s">
        <v>385</v>
      </c>
      <c r="P6" s="137" t="str">
        <f>Spolu!B22</f>
        <v>plnenie úloh verejného záujmu v športe</v>
      </c>
    </row>
    <row r="7" spans="1:16" x14ac:dyDescent="0.2">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5">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
      <c r="A14" s="139" t="s">
        <v>1687</v>
      </c>
      <c r="B14" s="371" t="s">
        <v>1707</v>
      </c>
      <c r="C14" s="372"/>
      <c r="F14" s="311"/>
      <c r="N14" s="137" t="str">
        <f t="shared" si="0"/>
        <v xml:space="preserve">n - </v>
      </c>
      <c r="O14" s="137" t="s">
        <v>401</v>
      </c>
    </row>
    <row r="15" spans="1:16" ht="34.35" customHeight="1" x14ac:dyDescent="0.2">
      <c r="A15" s="139" t="s">
        <v>1708</v>
      </c>
      <c r="B15" s="371"/>
      <c r="C15" s="372"/>
      <c r="F15" s="374"/>
      <c r="N15" s="137" t="str">
        <f t="shared" si="0"/>
        <v xml:space="preserve">o - </v>
      </c>
      <c r="O15" s="137" t="s">
        <v>402</v>
      </c>
    </row>
    <row r="16" spans="1:16" x14ac:dyDescent="0.2">
      <c r="A16" s="139" t="s">
        <v>1690</v>
      </c>
      <c r="B16" s="142">
        <f>F8</f>
        <v>0</v>
      </c>
      <c r="C16" s="137"/>
      <c r="F16" s="374"/>
      <c r="N16" s="137" t="str">
        <f t="shared" si="0"/>
        <v xml:space="preserve">p - </v>
      </c>
      <c r="O16" s="137" t="s">
        <v>403</v>
      </c>
    </row>
    <row r="17" spans="1:16" ht="32.1" customHeight="1" x14ac:dyDescent="0.2">
      <c r="A17" s="139" t="s">
        <v>1693</v>
      </c>
      <c r="B17" s="142">
        <f>F9</f>
        <v>0</v>
      </c>
      <c r="C17" s="137"/>
      <c r="F17" s="374"/>
      <c r="N17" s="137" t="str">
        <f t="shared" si="0"/>
        <v xml:space="preserve">q - </v>
      </c>
      <c r="O17" s="137" t="s">
        <v>404</v>
      </c>
    </row>
    <row r="18" spans="1:16" ht="15.75" thickBot="1" x14ac:dyDescent="0.25">
      <c r="B18" s="193" t="s">
        <v>1709</v>
      </c>
      <c r="C18" s="194">
        <v>31</v>
      </c>
      <c r="N18" s="137" t="str">
        <f t="shared" si="0"/>
        <v xml:space="preserve">r - </v>
      </c>
      <c r="O18" s="137" t="s">
        <v>405</v>
      </c>
    </row>
    <row r="19" spans="1:16" x14ac:dyDescent="0.2">
      <c r="B19" s="193" t="s">
        <v>1696</v>
      </c>
      <c r="C19" s="142" t="str">
        <f>Spolu!C4</f>
        <v>30813883</v>
      </c>
      <c r="F19" s="145" t="s">
        <v>1691</v>
      </c>
      <c r="G19" s="207"/>
      <c r="H19" s="146"/>
      <c r="N19" s="137" t="str">
        <f t="shared" si="0"/>
        <v xml:space="preserve"> - </v>
      </c>
    </row>
    <row r="20" spans="1:16" x14ac:dyDescent="0.2">
      <c r="A20" s="139" t="s">
        <v>433</v>
      </c>
      <c r="B20" s="143">
        <f>F6</f>
        <v>0</v>
      </c>
      <c r="C20" s="137"/>
      <c r="F20" s="147" t="s">
        <v>1695</v>
      </c>
      <c r="G20" s="286">
        <v>421947749445</v>
      </c>
      <c r="H20" s="148"/>
    </row>
    <row r="21" spans="1:16" x14ac:dyDescent="0.2">
      <c r="B21" s="137"/>
      <c r="C21" s="137"/>
      <c r="F21" s="147" t="s">
        <v>1697</v>
      </c>
      <c r="G21" s="286">
        <v>421947749446</v>
      </c>
      <c r="H21" s="148"/>
      <c r="N21" s="137" t="str">
        <f>O21&amp;" - "&amp;P21</f>
        <v>026 01 - Šport pre všetkých, školský a univerzitný šport</v>
      </c>
      <c r="O21" s="137" t="s">
        <v>353</v>
      </c>
      <c r="P21" s="137" t="s">
        <v>354</v>
      </c>
    </row>
    <row r="22" spans="1:16" x14ac:dyDescent="0.2">
      <c r="A22" s="137"/>
      <c r="B22" s="137"/>
      <c r="F22" s="147" t="s">
        <v>1698</v>
      </c>
      <c r="G22" s="286">
        <v>421947749756</v>
      </c>
      <c r="H22" s="148"/>
      <c r="N22" s="137" t="str">
        <f>O22&amp;" - "&amp;P22</f>
        <v>026 02 - Uznané športy</v>
      </c>
      <c r="O22" s="137" t="s">
        <v>355</v>
      </c>
      <c r="P22" s="137" t="s">
        <v>356</v>
      </c>
    </row>
    <row r="23" spans="1:16" ht="80.45" customHeight="1" thickBot="1" x14ac:dyDescent="0.25">
      <c r="B23" s="211"/>
      <c r="C23" s="206"/>
      <c r="E23" s="138"/>
      <c r="F23" s="208"/>
      <c r="G23" s="209"/>
      <c r="H23" s="210"/>
      <c r="N23" s="137" t="str">
        <f>O23&amp;" - "&amp;P23</f>
        <v>026 03 - Národné športové projekty</v>
      </c>
      <c r="O23" s="137" t="s">
        <v>357</v>
      </c>
      <c r="P23" s="137" t="s">
        <v>358</v>
      </c>
    </row>
    <row r="24" spans="1:16" ht="39.75" customHeight="1" x14ac:dyDescent="0.2">
      <c r="A24" s="264"/>
      <c r="B24" s="373" t="s">
        <v>1699</v>
      </c>
      <c r="C24" s="373"/>
      <c r="N24" s="137" t="str">
        <f>O24&amp;" - "&amp;P24</f>
        <v>026 04 - Športová infraštruktúra</v>
      </c>
      <c r="O24" s="137" t="s">
        <v>359</v>
      </c>
      <c r="P24" s="137" t="s">
        <v>360</v>
      </c>
    </row>
    <row r="25" spans="1:16" x14ac:dyDescent="0.2">
      <c r="N25" s="137" t="str">
        <f>O25&amp;" - "&amp;P25</f>
        <v>026 05 - Prierezové činnosti v športe</v>
      </c>
      <c r="O25" s="137" t="s">
        <v>361</v>
      </c>
      <c r="P25" s="137" t="s">
        <v>362</v>
      </c>
    </row>
    <row r="27" spans="1:16" x14ac:dyDescent="0.2">
      <c r="N27" s="137" t="s">
        <v>1710</v>
      </c>
    </row>
    <row r="28" spans="1:16" x14ac:dyDescent="0.2">
      <c r="N28" s="137" t="s">
        <v>1711</v>
      </c>
    </row>
    <row r="29" spans="1:16" x14ac:dyDescent="0.2">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1713</v>
      </c>
    </row>
    <row r="2" spans="1:2" ht="30" customHeight="1" x14ac:dyDescent="0.2">
      <c r="A2" s="375" t="s">
        <v>1714</v>
      </c>
      <c r="B2" s="375"/>
    </row>
    <row r="3" spans="1:2" x14ac:dyDescent="0.2">
      <c r="A3" s="61" t="s">
        <v>1715</v>
      </c>
      <c r="B3" s="61" t="s">
        <v>1716</v>
      </c>
    </row>
    <row r="4" spans="1:2" x14ac:dyDescent="0.2">
      <c r="A4" s="62" t="s">
        <v>1717</v>
      </c>
      <c r="B4" s="62" t="s">
        <v>1718</v>
      </c>
    </row>
    <row r="5" spans="1:2" x14ac:dyDescent="0.2">
      <c r="A5" s="62" t="s">
        <v>1719</v>
      </c>
      <c r="B5" s="62" t="s">
        <v>1720</v>
      </c>
    </row>
    <row r="6" spans="1:2" x14ac:dyDescent="0.2">
      <c r="A6" s="62" t="s">
        <v>1721</v>
      </c>
      <c r="B6" s="62" t="s">
        <v>1722</v>
      </c>
    </row>
    <row r="7" spans="1:2" x14ac:dyDescent="0.2">
      <c r="A7" s="62" t="s">
        <v>1723</v>
      </c>
      <c r="B7" s="62" t="s">
        <v>1724</v>
      </c>
    </row>
    <row r="8" spans="1:2" x14ac:dyDescent="0.2">
      <c r="A8" s="62" t="s">
        <v>1725</v>
      </c>
      <c r="B8" s="62" t="s">
        <v>1726</v>
      </c>
    </row>
    <row r="9" spans="1:2" x14ac:dyDescent="0.2">
      <c r="A9" s="62" t="s">
        <v>1727</v>
      </c>
      <c r="B9" s="62" t="s">
        <v>1728</v>
      </c>
    </row>
    <row r="10" spans="1:2" x14ac:dyDescent="0.2">
      <c r="A10" s="62" t="s">
        <v>1729</v>
      </c>
      <c r="B10" s="62" t="s">
        <v>1730</v>
      </c>
    </row>
    <row r="11" spans="1:2" x14ac:dyDescent="0.2">
      <c r="A11" s="62" t="s">
        <v>1731</v>
      </c>
      <c r="B11" s="62" t="s">
        <v>1732</v>
      </c>
    </row>
    <row r="12" spans="1:2" x14ac:dyDescent="0.2">
      <c r="A12" s="62" t="s">
        <v>1733</v>
      </c>
      <c r="B12" s="62" t="s">
        <v>1734</v>
      </c>
    </row>
    <row r="13" spans="1:2" x14ac:dyDescent="0.2">
      <c r="A13" s="62" t="s">
        <v>1735</v>
      </c>
      <c r="B13" s="62" t="s">
        <v>1736</v>
      </c>
    </row>
    <row r="14" spans="1:2" x14ac:dyDescent="0.2">
      <c r="A14" s="62" t="s">
        <v>1737</v>
      </c>
      <c r="B14" s="62" t="s">
        <v>1738</v>
      </c>
    </row>
    <row r="15" spans="1:2" x14ac:dyDescent="0.2">
      <c r="A15" s="62" t="s">
        <v>1739</v>
      </c>
      <c r="B15" s="62" t="s">
        <v>1740</v>
      </c>
    </row>
    <row r="16" spans="1:2" x14ac:dyDescent="0.2">
      <c r="A16" s="62" t="s">
        <v>1741</v>
      </c>
      <c r="B16" s="62" t="s">
        <v>1742</v>
      </c>
    </row>
    <row r="17" spans="1:2" x14ac:dyDescent="0.2">
      <c r="A17" s="62" t="s">
        <v>1743</v>
      </c>
      <c r="B17" s="62" t="s">
        <v>1744</v>
      </c>
    </row>
    <row r="18" spans="1:2" x14ac:dyDescent="0.2">
      <c r="A18" s="62" t="s">
        <v>1745</v>
      </c>
      <c r="B18" s="62" t="s">
        <v>1746</v>
      </c>
    </row>
    <row r="19" spans="1:2" x14ac:dyDescent="0.2">
      <c r="A19" s="62" t="s">
        <v>1747</v>
      </c>
      <c r="B19" s="62" t="s">
        <v>1748</v>
      </c>
    </row>
    <row r="20" spans="1:2" x14ac:dyDescent="0.2">
      <c r="A20" s="62" t="s">
        <v>1749</v>
      </c>
      <c r="B20" s="62" t="s">
        <v>1750</v>
      </c>
    </row>
    <row r="21" spans="1:2" x14ac:dyDescent="0.2">
      <c r="A21" s="62" t="s">
        <v>1751</v>
      </c>
      <c r="B21" s="62" t="s">
        <v>1752</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dcterms:created xsi:type="dcterms:W3CDTF">2017-02-20T06:20:12Z</dcterms:created>
  <dcterms:modified xsi:type="dcterms:W3CDTF">2025-07-22T04:31:22Z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