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W:\Zuzana\MŠ SR\2025 vyúčtovanie\Vyúčtovanie MCRaŠ 20253\"/>
    </mc:Choice>
  </mc:AlternateContent>
  <xr:revisionPtr revIDLastSave="0" documentId="13_ncr:1_{4F6DC30E-D025-4B72-8764-5032A9006664}" xr6:coauthVersionLast="47" xr6:coauthVersionMax="47" xr10:uidLastSave="{00000000-0000-0000-0000-000000000000}"/>
  <bookViews>
    <workbookView xWindow="-120" yWindow="-120" windowWidth="29040" windowHeight="15720" activeTab="2"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N22" i="1"/>
  <c r="L23" i="1"/>
  <c r="L24" i="1"/>
  <c r="L25" i="1"/>
  <c r="L26" i="1"/>
  <c r="N26" i="1"/>
  <c r="L27" i="1"/>
  <c r="L28" i="1"/>
  <c r="N28" i="1"/>
  <c r="L29" i="1"/>
  <c r="L30" i="1"/>
  <c r="L31" i="1"/>
  <c r="L32" i="1"/>
  <c r="L33" i="1"/>
  <c r="L34" i="1"/>
  <c r="L35" i="1"/>
  <c r="L36" i="1"/>
  <c r="L37" i="1"/>
  <c r="L38" i="1"/>
  <c r="L39" i="1"/>
  <c r="L40" i="1"/>
  <c r="N40" i="1"/>
  <c r="L41" i="1"/>
  <c r="L42" i="1"/>
  <c r="L43" i="1"/>
  <c r="L44" i="1"/>
  <c r="L45" i="1"/>
  <c r="L46" i="1"/>
  <c r="L47" i="1"/>
  <c r="L48" i="1"/>
  <c r="L49" i="1"/>
  <c r="N49" i="1"/>
  <c r="L50" i="1"/>
  <c r="L51" i="1"/>
  <c r="L52" i="1"/>
  <c r="L53" i="1"/>
  <c r="L54" i="1"/>
  <c r="L55" i="1"/>
  <c r="L56" i="1"/>
  <c r="N56" i="1"/>
  <c r="L57" i="1"/>
  <c r="L58" i="1"/>
  <c r="N58" i="1"/>
  <c r="L59" i="1"/>
  <c r="L60" i="1"/>
  <c r="L61" i="1"/>
  <c r="L62" i="1"/>
  <c r="N62" i="1"/>
  <c r="L63" i="1"/>
  <c r="L64" i="1"/>
  <c r="L65" i="1"/>
  <c r="L66" i="1"/>
  <c r="L67" i="1"/>
  <c r="L68" i="1"/>
  <c r="L69" i="1"/>
  <c r="L70" i="1"/>
  <c r="L71" i="1"/>
  <c r="L72" i="1"/>
  <c r="L73" i="1"/>
  <c r="L74" i="1"/>
  <c r="L75" i="1"/>
  <c r="L76" i="1"/>
  <c r="N76" i="1"/>
  <c r="L77" i="1"/>
  <c r="L78" i="1"/>
  <c r="L79" i="1"/>
  <c r="L80" i="1"/>
  <c r="L81" i="1"/>
  <c r="L82" i="1"/>
  <c r="L83" i="1"/>
  <c r="L84" i="1"/>
  <c r="L85" i="1"/>
  <c r="N85" i="1"/>
  <c r="L86" i="1"/>
  <c r="L87" i="1"/>
  <c r="L88" i="1"/>
  <c r="L89" i="1"/>
  <c r="L90" i="1"/>
  <c r="L91" i="1"/>
  <c r="L92" i="1"/>
  <c r="N92" i="1"/>
  <c r="L93" i="1"/>
  <c r="L94" i="1"/>
  <c r="N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J22" i="1"/>
  <c r="I23" i="1"/>
  <c r="N23" i="1" s="1"/>
  <c r="J23" i="1"/>
  <c r="I24" i="1"/>
  <c r="N24" i="1" s="1"/>
  <c r="J24" i="1"/>
  <c r="I25" i="1"/>
  <c r="N25" i="1" s="1"/>
  <c r="J25" i="1"/>
  <c r="I26" i="1"/>
  <c r="J26" i="1"/>
  <c r="I27" i="1"/>
  <c r="N27" i="1" s="1"/>
  <c r="J27" i="1"/>
  <c r="I28" i="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J49" i="1"/>
  <c r="I50" i="1"/>
  <c r="N50" i="1" s="1"/>
  <c r="J50" i="1"/>
  <c r="I51" i="1"/>
  <c r="N51" i="1" s="1"/>
  <c r="J51" i="1"/>
  <c r="I52" i="1"/>
  <c r="N52" i="1" s="1"/>
  <c r="J52" i="1"/>
  <c r="I53" i="1"/>
  <c r="N53" i="1" s="1"/>
  <c r="J53" i="1"/>
  <c r="I54" i="1"/>
  <c r="N54" i="1" s="1"/>
  <c r="J54" i="1"/>
  <c r="I55" i="1"/>
  <c r="N55" i="1" s="1"/>
  <c r="J55" i="1"/>
  <c r="I56" i="1"/>
  <c r="J56" i="1"/>
  <c r="I57" i="1"/>
  <c r="N57" i="1" s="1"/>
  <c r="J57" i="1"/>
  <c r="I58" i="1"/>
  <c r="J58" i="1"/>
  <c r="I59" i="1"/>
  <c r="N59" i="1" s="1"/>
  <c r="J59" i="1"/>
  <c r="I60" i="1"/>
  <c r="N60" i="1" s="1"/>
  <c r="J60" i="1"/>
  <c r="I61" i="1"/>
  <c r="N61" i="1" s="1"/>
  <c r="J61" i="1"/>
  <c r="I62" i="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J85" i="1"/>
  <c r="I86" i="1"/>
  <c r="N86" i="1" s="1"/>
  <c r="J86" i="1"/>
  <c r="I87" i="1"/>
  <c r="N87" i="1" s="1"/>
  <c r="J87" i="1"/>
  <c r="I88" i="1"/>
  <c r="N88" i="1" s="1"/>
  <c r="J88" i="1"/>
  <c r="I89" i="1"/>
  <c r="N89" i="1" s="1"/>
  <c r="J89" i="1"/>
  <c r="I90" i="1"/>
  <c r="N90" i="1" s="1"/>
  <c r="J90" i="1"/>
  <c r="I91" i="1"/>
  <c r="N91" i="1" s="1"/>
  <c r="J91" i="1"/>
  <c r="I92" i="1"/>
  <c r="J92" i="1"/>
  <c r="I93" i="1"/>
  <c r="N93" i="1" s="1"/>
  <c r="J93" i="1"/>
  <c r="I94" i="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M13" i="4" s="1"/>
  <c r="A46" i="4"/>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M17" i="4"/>
  <c r="K46" i="4"/>
  <c r="M47" i="4"/>
  <c r="L65" i="9"/>
  <c r="C13" i="6"/>
  <c r="C10" i="6"/>
  <c r="K40" i="9"/>
  <c r="L41" i="9"/>
  <c r="L43" i="9"/>
  <c r="L46" i="9" s="1"/>
  <c r="K45" i="9"/>
  <c r="B43" i="9" s="1"/>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<sst xmlns="http://schemas.openxmlformats.org/spreadsheetml/2006/main" count="3175" uniqueCount="1801">
  <si>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</si>
  <si>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</si>
  <si>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</si>
  <si>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</si>
  <si>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</si>
  <si>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</si>
  <si>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</si>
  <si>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</si>
  <si>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</si>
  <si>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</si>
  <si>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</si>
  <si>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</si>
  <si>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</si>
  <si>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</si>
  <si>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</si>
  <si>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</si>
  <si>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</si>
  <si>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</si>
  <si>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</si>
  <si>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</si>
  <si>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</si>
  <si>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</si>
  <si>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</si>
  <si>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</si>
  <si>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</si>
  <si>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</si>
  <si>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</si>
  <si>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</si>
  <si>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</si>
  <si>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</si>
  <si>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</si>
  <si>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</si>
  <si>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</si>
  <si>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</si>
  <si>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</si>
  <si>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</si>
  <si>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</si>
  <si>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</si>
  <si>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</si>
  <si>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</si>
  <si>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</si>
  <si>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</si>
  <si>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</si>
  <si>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</si>
  <si>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</si>
  <si>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</si>
  <si>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</si>
  <si>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</si>
  <si>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</si>
  <si>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</si>
  <si>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</si>
  <si>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</si>
  <si>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</si>
  <si>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</si>
  <si>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</si>
  <si>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</si>
  <si>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</si>
  <si>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</si>
  <si>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</si>
  <si>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</si>
  <si>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</si>
  <si>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</si>
  <si>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</si>
  <si>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</si>
  <si>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</si>
  <si>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</si>
  <si>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</si>
  <si>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</si>
  <si>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</si>
  <si>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</si>
  <si>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</si>
  <si>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</si>
  <si>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</si>
  <si>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</si>
  <si>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</si>
  <si>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</si>
  <si>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</si>
  <si>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</si>
  <si>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</si>
  <si>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</si>
  <si>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</si>
  <si>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</si>
  <si>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</si>
  <si>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</si>
  <si>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</si>
  <si>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</si>
  <si>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</si>
  <si>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</si>
  <si>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</si>
  <si>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</si>
  <si>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</si>
  <si>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</si>
  <si>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</si>
  <si>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</si>
  <si>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</si>
  <si>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</si>
  <si>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</si>
  <si>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</si>
  <si>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</si>
  <si>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</si>
  <si>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</si>
  <si>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</si>
  <si>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</si>
  <si>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</si>
  <si>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</si>
  <si>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</si>
  <si>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</si>
  <si>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</si>
  <si>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</si>
  <si>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</si>
  <si>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</si>
  <si>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</si>
  <si>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</si>
  <si>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</si>
  <si>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</si>
  <si>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</si>
  <si>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</si>
  <si>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</si>
  <si>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</si>
  <si>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</si>
  <si>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</si>
  <si>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</si>
  <si>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</si>
  <si>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</si>
  <si>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</si>
  <si>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</si>
  <si>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</si>
  <si>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</si>
  <si>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</si>
  <si>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</si>
  <si>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</si>
  <si>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</si>
  <si>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</si>
  <si>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</si>
  <si>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</si>
  <si>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</si>
  <si>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</si>
  <si>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</si>
  <si>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</si>
  <si>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</si>
  <si>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</si>
  <si>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</si>
  <si>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</si>
  <si>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</si>
  <si>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</si>
  <si>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</si>
  <si>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</si>
  <si>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</si>
  <si>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</si>
  <si>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</si>
  <si>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</si>
  <si>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</si>
  <si>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</si>
  <si>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</si>
  <si>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</si>
  <si>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</si>
  <si>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</si>
  <si>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</si>
  <si>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</si>
  <si>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</si>
  <si>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</si>
  <si>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</si>
  <si>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</si>
  <si>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</si>
  <si>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</si>
  <si>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</si>
  <si>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</si>
  <si>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</si>
  <si>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</si>
  <si>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</si>
  <si>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</si>
  <si>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</si>
  <si>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</si>
  <si>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</si>
  <si>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</si>
  <si>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</si>
  <si>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</si>
  <si>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</si>
  <si>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</si>
  <si>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</si>
  <si>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</si>
  <si>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</si>
  <si>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</si>
  <si>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</si>
  <si>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</si>
  <si>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</si>
  <si>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</si>
  <si>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</si>
  <si>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</si>
  <si>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</si>
  <si>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</si>
  <si>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</si>
  <si>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</si>
  <si>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</si>
  <si>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</si>
  <si>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</si>
  <si>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</si>
  <si>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</si>
  <si>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</si>
  <si>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</si>
  <si>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</si>
  <si>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</si>
  <si>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</si>
  <si>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</si>
  <si>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</si>
  <si>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</si>
  <si>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</si>
  <si>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</si>
  <si>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</si>
  <si>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</si>
  <si>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</si>
  <si>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</si>
  <si>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</si>
  <si>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</si>
  <si>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</si>
  <si>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</si>
  <si>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</si>
  <si>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</si>
  <si>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</si>
  <si>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</si>
  <si>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</si>
  <si>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</si>
  <si>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</si>
  <si>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</si>
  <si>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</si>
  <si>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</si>
  <si>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</si>
  <si>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</si>
  <si>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</si>
  <si>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</si>
  <si>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</si>
  <si>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</si>
  <si>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</si>
  <si>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</si>
  <si>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</si>
  <si>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</si>
  <si>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</si>
  <si>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</si>
  <si>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</si>
  <si>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</si>
  <si>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</si>
  <si>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</si>
  <si>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</si>
  <si>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</si>
  <si>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</si>
  <si>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</si>
  <si>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</si>
  <si>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</si>
  <si>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</si>
  <si>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</si>
  <si>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</si>
  <si>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</si>
  <si>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</si>
  <si>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</si>
  <si>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</si>
  <si>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</si>
  <si>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</si>
  <si>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</si>
  <si>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</si>
  <si>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</si>
  <si>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</si>
  <si>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</si>
  <si>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</si>
  <si>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</si>
  <si>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</si>
  <si>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</si>
  <si>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</si>
  <si>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</si>
  <si>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</si>
  <si>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</si>
  <si>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</si>
  <si>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</si>
  <si>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</si>
  <si>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</si>
  <si>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</si>
  <si>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</si>
  <si>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</si>
  <si>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</si>
  <si>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</si>
  <si>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</si>
  <si>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</si>
  <si>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</si>
  <si>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</si>
  <si>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</si>
  <si>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</si>
  <si>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</si>
  <si>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</si>
  <si>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</si>
  <si>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</si>
  <si>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</si>
  <si>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</si>
  <si>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</si>
  <si>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</si>
  <si>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</si>
  <si>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</si>
  <si>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</si>
  <si>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</si>
  <si>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</si>
  <si>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</si>
  <si>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</si>
  <si>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</si>
  <si>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</si>
  <si>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</si>
  <si>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</si>
  <si>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</si>
  <si>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</si>
  <si>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</si>
  <si>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</si>
  <si>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</si>
  <si>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</si>
  <si>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</si>
  <si>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</si>
  <si>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</si>
  <si>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</si>
  <si>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</si>
  <si>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</si>
  <si>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</si>
  <si>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</si>
  <si>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</si>
  <si>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</si>
  <si>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</si>
  <si>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</si>
  <si>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</si>
  <si>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</si>
  <si>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</si>
  <si>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</si>
  <si>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</si>
  <si>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</si>
  <si>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</si>
  <si>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</si>
  <si>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</si>
  <si>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</si>
  <si>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</si>
  <si>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</si>
  <si>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</si>
  <si>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</si>
  <si>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</si>
  <si>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</si>
  <si>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</si>
  <si>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</si>
  <si>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</si>
  <si>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</si>
  <si>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</si>
  <si>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</si>
  <si>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</si>
  <si>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</si>
  <si>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</si>
  <si>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</si>
  <si>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</si>
  <si>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</si>
  <si>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</si>
  <si>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</si>
  <si>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</si>
  <si>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</si>
  <si>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</si>
  <si>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</si>
  <si>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</si>
  <si>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</si>
  <si>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</si>
  <si>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</si>
  <si>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</si>
  <si>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</si>
  <si>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</si>
  <si>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</si>
  <si>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</si>
  <si>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</si>
  <si>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</si>
  <si>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</si>
  <si>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</si>
  <si>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</si>
  <si>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</si>
  <si>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</si>
  <si>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</si>
  <si>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</si>
  <si>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</si>
  <si>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</si>
  <si>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</si>
  <si>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</si>
  <si>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</si>
  <si>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</si>
  <si>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</si>
  <si>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</si>
  <si>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</si>
  <si>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</si>
  <si>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</si>
  <si>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</si>
  <si>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</si>
  <si>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</si>
  <si>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</si>
  <si>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</si>
  <si>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</si>
  <si>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</si>
  <si>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</si>
  <si>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</si>
  <si>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</si>
  <si>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</si>
  <si>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</si>
  <si>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</si>
  <si>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</si>
  <si>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</si>
  <si>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</si>
  <si>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</si>
  <si>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</si>
  <si>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</si>
  <si>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</si>
  <si>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</si>
  <si>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</si>
  <si>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</si>
  <si>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</si>
  <si>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</si>
  <si>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</si>
  <si>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</si>
  <si>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</si>
  <si>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</si>
  <si>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</si>
  <si>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</si>
  <si>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</si>
  <si>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</si>
  <si>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</si>
  <si>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</si>
  <si>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</si>
  <si>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</si>
  <si>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</si>
  <si>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</si>
  <si>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</si>
  <si>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</si>
  <si>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</si>
  <si>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</si>
  <si>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</si>
  <si>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</si>
  <si>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</si>
  <si>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</si>
  <si>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</si>
  <si>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</si>
  <si>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</si>
  <si>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</si>
  <si>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</si>
  <si>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</si>
  <si>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</si>
  <si>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</si>
  <si>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</si>
  <si>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</si>
  <si>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</si>
  <si>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</si>
  <si>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</si>
  <si>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</si>
  <si>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</si>
  <si>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</si>
  <si>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</si>
  <si>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</si>
  <si>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</si>
  <si>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</si>
  <si>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</si>
  <si>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</si>
  <si>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</si>
  <si>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</si>
  <si>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</si>
  <si>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</si>
  <si>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</si>
  <si>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</si>
  <si>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</si>
  <si>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</si>
  <si>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</si>
  <si>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</si>
  <si>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</si>
  <si>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</si>
  <si>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</si>
  <si>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</si>
  <si>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</si>
  <si>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</si>
  <si>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</si>
  <si>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</si>
  <si>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</si>
  <si>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</si>
  <si>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</si>
  <si>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</si>
  <si>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</si>
  <si>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</si>
  <si>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</si>
  <si>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</si>
  <si>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</si>
  <si>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</si>
  <si>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</si>
  <si>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</si>
  <si>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</si>
  <si>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</si>
  <si>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</si>
  <si>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</si>
  <si>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</si>
  <si>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</si>
  <si>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</si>
  <si>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</si>
  <si>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</si>
  <si>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</si>
  <si>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</si>
  <si>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</si>
  <si>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</si>
  <si>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</si>
  <si>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</si>
  <si>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</si>
  <si>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</si>
  <si>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</si>
  <si>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</si>
  <si>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</si>
  <si>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</si>
  <si>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</si>
  <si>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</si>
  <si>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</si>
  <si>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</si>
  <si>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</si>
  <si>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</si>
  <si>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</si>
  <si>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</si>
  <si>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</si>
  <si>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</si>
  <si>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</si>
  <si>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</si>
  <si>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</si>
  <si>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</si>
  <si>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</si>
  <si>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</si>
  <si>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</si>
  <si>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</si>
  <si>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</si>
  <si>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</si>
  <si>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</si>
  <si>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</si>
  <si>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</si>
  <si>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</si>
  <si>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</si>
  <si>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</si>
  <si>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</si>
  <si>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</si>
  <si>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</si>
  <si>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</si>
  <si>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</si>
  <si>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</si>
  <si>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</si>
  <si>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</si>
  <si>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</si>
  <si>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</si>
  <si>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</si>
  <si>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</si>
  <si>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</si>
  <si>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</si>
  <si>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</si>
  <si>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</si>
  <si>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</si>
  <si>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</si>
  <si>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</si>
  <si>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</si>
  <si>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</si>
  <si>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</si>
  <si>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</si>
  <si>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</si>
  <si>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</si>
  <si>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</si>
  <si>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</si>
  <si>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</si>
  <si>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</si>
  <si>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</si>
  <si>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</si>
  <si>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</si>
  <si>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</si>
  <si>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</si>
  <si>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</si>
  <si>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</si>
  <si>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</si>
  <si>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</si>
  <si>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</si>
  <si>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</si>
  <si>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</si>
  <si>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</si>
  <si>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</si>
  <si>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</si>
  <si>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</si>
  <si>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</si>
  <si>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</si>
  <si>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</si>
  <si>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</si>
  <si>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</si>
  <si>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</si>
  <si>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</si>
  <si>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</si>
  <si>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</si>
  <si>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</si>
  <si>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</si>
  <si>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</si>
  <si>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</si>
  <si>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</si>
  <si>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</si>
  <si>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</si>
  <si>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</si>
  <si>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</si>
  <si>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</si>
  <si>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</si>
  <si>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</si>
  <si>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</si>
  <si>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</si>
  <si>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</si>
  <si>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</si>
  <si>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</si>
  <si>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</si>
  <si>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</si>
  <si>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</si>
  <si>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</si>
  <si>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</si>
  <si>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</si>
  <si>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</si>
  <si>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</si>
  <si>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</si>
  <si>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</si>
  <si>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</si>
  <si>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</si>
  <si>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</si>
  <si>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</si>
  <si>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</si>
  <si>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</si>
  <si>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</si>
  <si>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</si>
  <si>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</si>
  <si>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</si>
  <si>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</si>
  <si>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</si>
  <si>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</si>
  <si>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</si>
  <si>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</si>
  <si>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</si>
  <si>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</si>
  <si>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</si>
  <si>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</si>
  <si>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</si>
  <si>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</si>
  <si>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</si>
  <si>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</si>
  <si>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</si>
  <si>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</si>
  <si>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</si>
  <si>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</si>
  <si>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</si>
  <si>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</si>
  <si>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</si>
  <si>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</si>
  <si>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</si>
  <si>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</si>
  <si>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</si>
  <si>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</si>
  <si>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</si>
  <si>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</si>
  <si>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</si>
  <si>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</si>
  <si>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</si>
  <si>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</si>
  <si>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</si>
  <si>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</si>
  <si>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</si>
  <si>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</si>
  <si>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</si>
  <si>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</si>
  <si>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</si>
  <si>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</si>
  <si>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</si>
  <si>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</si>
  <si>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</si>
  <si>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</si>
  <si>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</si>
  <si>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</si>
  <si>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</si>
  <si>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</si>
  <si>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</si>
  <si>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</si>
  <si>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</si>
  <si>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</si>
  <si>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</si>
  <si>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</si>
  <si>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</si>
  <si>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</si>
  <si>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</si>
  <si>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</si>
  <si>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</si>
  <si>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</si>
  <si>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</si>
  <si>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</si>
  <si>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</si>
  <si>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</si>
  <si>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</si>
  <si>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</si>
  <si>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</si>
  <si>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</si>
  <si>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</si>
  <si>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</si>
  <si>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</si>
  <si>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</si>
  <si>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</si>
  <si>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</si>
  <si>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</si>
  <si>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</si>
  <si>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</si>
  <si>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</si>
  <si>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</si>
  <si>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</si>
  <si>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</si>
  <si>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</si>
  <si>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</si>
  <si>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</si>
  <si>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</si>
  <si>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</si>
  <si>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</si>
  <si>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</si>
  <si>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</si>
  <si>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</si>
  <si>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</si>
  <si>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</si>
  <si>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</si>
  <si>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</si>
  <si>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</si>
  <si>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</si>
  <si>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</si>
  <si>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</si>
  <si>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</si>
  <si>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</si>
  <si>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</si>
  <si>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</si>
  <si>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</si>
  <si>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</si>
  <si>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</si>
  <si>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</si>
  <si>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</si>
  <si>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</si>
  <si>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</si>
  <si>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</si>
  <si>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</si>
  <si>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</si>
  <si>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</si>
  <si>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</si>
  <si>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</si>
  <si>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</si>
  <si>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</si>
  <si>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</si>
  <si>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</si>
  <si>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</si>
  <si>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</si>
  <si>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</si>
  <si>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</si>
  <si>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</si>
  <si>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</si>
  <si>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</si>
  <si>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</si>
  <si>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</si>
  <si>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</si>
  <si>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</si>
  <si>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</si>
  <si>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</si>
  <si>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</si>
  <si>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</si>
  <si>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</si>
  <si>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</si>
  <si>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</si>
  <si>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</si>
  <si>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</si>
  <si>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</si>
  <si>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</si>
  <si>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</si>
  <si>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</si>
  <si>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</si>
  <si>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</si>
  <si>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</si>
  <si>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</si>
  <si>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</si>
  <si>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</si>
  <si>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</si>
  <si>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</si>
  <si>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</si>
  <si>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</si>
  <si>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</si>
  <si>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</si>
  <si>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</si>
  <si>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</si>
  <si>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</si>
  <si>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</si>
  <si>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</si>
  <si>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</si>
  <si>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</si>
  <si>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</si>
  <si>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</si>
  <si>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</si>
  <si>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</si>
  <si>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</si>
  <si>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</si>
  <si>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</si>
  <si>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</si>
  <si>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</si>
  <si>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</si>
  <si>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</si>
  <si>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</si>
  <si>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</si>
  <si>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</si>
  <si>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</si>
  <si>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</si>
  <si>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</si>
  <si>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</si>
  <si>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</si>
  <si>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</si>
  <si>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</si>
  <si>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</si>
  <si>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</si>
  <si>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</si>
  <si>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</si>
  <si>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</si>
  <si>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</si>
  <si>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</si>
  <si>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</si>
  <si>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</si>
  <si>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</si>
  <si>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</si>
  <si>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</si>
  <si>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</si>
  <si>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</si>
  <si>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</si>
  <si>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</si>
  <si>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</si>
  <si>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</si>
  <si>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</si>
  <si>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</si>
  <si>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</si>
  <si>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</si>
  <si>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</si>
  <si>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</si>
  <si>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</si>
  <si>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</si>
  <si>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</si>
  <si>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</si>
  <si>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</si>
  <si>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</si>
  <si>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</si>
  <si>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</si>
  <si>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</si>
  <si>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</si>
  <si>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</si>
  <si>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</si>
  <si>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</si>
  <si>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</si>
  <si>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</si>
  <si>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</si>
  <si>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</si>
  <si>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</si>
  <si>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</si>
  <si>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</si>
  <si>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</si>
  <si>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</si>
  <si>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</si>
  <si>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</si>
  <si>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</si>
  <si>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</si>
  <si>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</si>
  <si>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</si>
  <si>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</si>
  <si>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</si>
  <si>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</si>
  <si>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</si>
  <si>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</si>
  <si>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</si>
  <si>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</si>
  <si>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</si>
  <si>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</si>
  <si>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</si>
  <si>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</si>
  <si>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</si>
  <si>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</si>
  <si>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</si>
  <si>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</si>
  <si>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</si>
  <si>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</si>
  <si>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</si>
  <si>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</si>
  <si>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</si>
  <si>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</si>
  <si>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</si>
  <si>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</si>
  <si>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</si>
  <si>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</si>
  <si>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</si>
  <si>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</si>
  <si>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</si>
  <si>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</si>
  <si>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</si>
  <si>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</si>
  <si>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</si>
  <si>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</si>
  <si>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</si>
  <si>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</si>
  <si>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</si>
  <si>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</si>
  <si>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</si>
  <si>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</si>
  <si>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</si>
  <si>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</si>
  <si>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</si>
  <si>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</si>
  <si>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</si>
  <si>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</si>
  <si>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</si>
  <si>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</si>
  <si>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</si>
  <si>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</si>
  <si>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</si>
  <si>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</si>
  <si>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</si>
  <si>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</si>
  <si>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</si>
  <si>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</si>
  <si>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</si>
  <si>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</si>
  <si>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</si>
  <si>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</si>
  <si>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</si>
  <si>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</si>
  <si>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</si>
  <si>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</si>
  <si>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</si>
  <si>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</si>
  <si>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</si>
  <si>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</si>
  <si>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</si>
  <si>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</si>
  <si>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</si>
  <si>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</si>
  <si>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</si>
  <si>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</si>
  <si>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</si>
  <si>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</si>
  <si>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</si>
  <si>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</si>
  <si>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</si>
  <si>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</si>
  <si>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</si>
  <si>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</si>
  <si>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</si>
  <si>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</si>
  <si>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</si>
  <si>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</si>
  <si>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</si>
  <si>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</si>
  <si>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</si>
  <si>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</si>
  <si>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</si>
  <si>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</si>
  <si>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</si>
  <si>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</si>
  <si>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</si>
  <si>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</si>
  <si>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</si>
  <si>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</si>
  <si>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</si>
  <si>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</si>
  <si>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</si>
  <si>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</si>
  <si>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</si>
  <si>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</si>
  <si>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</si>
  <si>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</si>
  <si>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</si>
  <si>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</si>
  <si>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</si>
  <si>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</si>
  <si>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</si>
  <si>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</si>
  <si>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</si>
  <si>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</si>
  <si>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</si>
  <si>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</si>
  <si>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</si>
  <si>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</si>
  <si>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</si>
  <si>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</si>
  <si>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</si>
  <si>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</si>
  <si>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</si>
  <si>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</si>
  <si>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</si>
  <si>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</si>
  <si>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</si>
  <si>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</si>
  <si>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</si>
  <si>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</si>
  <si>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</si>
  <si>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</si>
  <si>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</si>
  <si>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</si>
  <si>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</si>
  <si>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</si>
  <si>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</si>
  <si>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</si>
  <si>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</si>
  <si>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</si>
  <si>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</si>
  <si>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</si>
  <si>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</si>
  <si>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</si>
  <si>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</si>
  <si>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</si>
  <si>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</si>
  <si>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</si>
  <si>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</si>
  <si>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</si>
  <si>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</si>
  <si>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</si>
  <si>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</si>
  <si>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</si>
  <si>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</si>
  <si>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</si>
  <si>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</si>
  <si>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</si>
  <si>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</si>
  <si>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</si>
  <si>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</si>
  <si>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</si>
  <si>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</si>
  <si>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</si>
  <si>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</si>
  <si>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</si>
  <si>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</si>
  <si>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</si>
  <si>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</si>
  <si>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</si>
  <si>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</si>
  <si>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</si>
  <si>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</si>
  <si>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</si>
  <si>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</si>
  <si>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</si>
  <si>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</si>
  <si>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</si>
  <si>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</si>
  <si>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</si>
  <si>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</si>
  <si>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</si>
  <si>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</si>
  <si>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</si>
  <si>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</si>
  <si>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</si>
  <si>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</si>
  <si>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</si>
  <si>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</si>
  <si>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</si>
  <si>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</si>
  <si>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</si>
  <si>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</si>
  <si>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</si>
  <si>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</si>
  <si>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</si>
  <si>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</si>
  <si>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</si>
  <si>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</si>
  <si>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</si>
  <si>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</si>
  <si>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</si>
  <si>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</si>
  <si>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</si>
  <si>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</si>
  <si>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</si>
  <si>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</si>
  <si>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</si>
  <si>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</si>
  <si>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</si>
  <si>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</si>
  <si>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</si>
  <si>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</si>
  <si>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</si>
  <si>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</si>
  <si>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</si>
  <si>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</si>
  <si>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</si>
  <si>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</si>
  <si>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</si>
  <si>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</si>
  <si>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</si>
  <si>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</si>
  <si>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</si>
  <si>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</si>
  <si>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</si>
  <si>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</si>
  <si>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</si>
  <si>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</si>
  <si>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</si>
  <si>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</si>
  <si>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</si>
  <si>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</si>
  <si>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</si>
  <si>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</si>
  <si>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</si>
  <si>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</si>
  <si>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</si>
  <si>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</si>
  <si>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</si>
  <si>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</si>
  <si>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</si>
  <si>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</si>
  <si>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</si>
  <si>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</si>
  <si>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</si>
  <si>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</si>
  <si>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</si>
  <si>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</si>
  <si>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</si>
  <si>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</si>
  <si>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</si>
  <si>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</si>
  <si>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</si>
  <si>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</si>
  <si>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</si>
  <si>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</si>
  <si>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</si>
  <si>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</si>
  <si>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</si>
  <si>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</si>
  <si>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</si>
  <si>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</si>
  <si>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</si>
  <si>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</si>
  <si>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</si>
  <si>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</si>
  <si>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</si>
  <si>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</si>
  <si>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</si>
  <si>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</si>
  <si>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</si>
  <si>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</si>
  <si>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</si>
  <si>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</si>
  <si>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</si>
  <si>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</si>
  <si>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</si>
  <si>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</si>
  <si>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</si>
  <si>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</si>
  <si>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</si>
  <si>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</si>
  <si>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</si>
  <si>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</si>
  <si>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</si>
  <si>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</si>
  <si>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</si>
  <si>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</si>
  <si>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</si>
  <si>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</si>
  <si>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</si>
  <si>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</si>
  <si>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</si>
  <si>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</si>
  <si>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</si>
  <si>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</si>
  <si>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</si>
  <si>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</si>
  <si>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</si>
  <si>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</si>
  <si>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</si>
  <si>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</si>
  <si>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</si>
  <si>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</si>
  <si>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</si>
  <si>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</si>
  <si>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</si>
  <si>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</si>
  <si>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</si>
  <si>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</si>
  <si>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</si>
  <si>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</si>
  <si>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</si>
  <si>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</si>
  <si>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</si>
  <si>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</si>
  <si>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</si>
  <si>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</si>
  <si>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</si>
  <si>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</si>
  <si>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</si>
  <si>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</si>
  <si>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</si>
  <si>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</si>
  <si>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</si>
  <si>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</si>
  <si>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</si>
  <si>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</si>
  <si>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</si>
  <si>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</si>
  <si>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</si>
  <si>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</si>
  <si>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</si>
  <si>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</si>
  <si>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</si>
  <si>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</si>
  <si>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</si>
  <si>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</si>
  <si>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</si>
  <si>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</si>
  <si>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</si>
  <si>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</si>
  <si>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</si>
  <si>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</si>
  <si>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</si>
  <si>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</si>
  <si>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</si>
  <si>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</si>
  <si>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</si>
  <si>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</si>
  <si>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</si>
  <si>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</si>
  <si>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</si>
  <si>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</si>
  <si>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</si>
  <si>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</si>
  <si>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</si>
  <si>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</si>
  <si>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</si>
  <si>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</si>
  <si>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</si>
  <si>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</si>
  <si>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</si>
  <si>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</si>
  <si>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</si>
  <si>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</si>
  <si>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</si>
  <si>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</si>
  <si>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</si>
  <si>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</si>
  <si>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</si>
  <si>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</si>
  <si>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</si>
  <si>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</si>
  <si>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</si>
  <si>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</si>
  <si>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</si>
  <si>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</si>
  <si>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</si>
  <si>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</si>
  <si>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</si>
  <si>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</si>
  <si>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</si>
  <si>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</si>
  <si>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</si>
  <si>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</si>
  <si>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</si>
  <si>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</si>
  <si>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</si>
  <si>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</si>
  <si>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</si>
  <si>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</si>
  <si>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</si>
  <si>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</si>
  <si>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</si>
  <si>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</si>
  <si>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</si>
  <si>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</si>
  <si>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</si>
  <si>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</si>
  <si>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</si>
  <si>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</si>
  <si>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</si>
  <si>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</si>
  <si>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</si>
  <si>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</si>
  <si>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</si>
  <si>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</si>
  <si>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</si>
  <si>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</si>
  <si>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</si>
  <si>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</si>
  <si>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</si>
  <si>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</si>
  <si>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</si>
  <si>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</si>
  <si>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</si>
  <si>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</si>
  <si>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</si>
  <si>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</si>
  <si>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</si>
  <si>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</si>
  <si>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</si>
  <si>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</si>
  <si>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</si>
  <si>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</si>
  <si>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</si>
  <si>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</si>
  <si>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</si>
  <si>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</si>
  <si>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</si>
  <si>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</si>
  <si>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</si>
  <si>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</si>
  <si>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</si>
  <si>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</si>
  <si>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</si>
  <si>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</si>
  <si>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</si>
  <si>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</si>
  <si>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</si>
  <si>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</si>
  <si>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</si>
  <si>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</si>
  <si>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</si>
  <si>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</si>
  <si>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</si>
  <si>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</si>
  <si>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</si>
  <si>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</si>
  <si>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</si>
  <si>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</si>
  <si>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</si>
  <si>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</si>
  <si>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</si>
  <si>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</si>
  <si>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</si>
  <si>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</si>
  <si>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</si>
  <si>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</si>
  <si>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</si>
  <si>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</si>
  <si>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</si>
  <si>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</si>
  <si>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</si>
  <si>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</si>
  <si>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</si>
  <si>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</si>
  <si>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</si>
  <si>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</si>
  <si>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</si>
  <si>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</si>
  <si>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</si>
  <si>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</si>
  <si>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</si>
  <si>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</si>
  <si>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</si>
  <si>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</si>
  <si>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</si>
  <si>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</si>
  <si>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</si>
  <si>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</si>
  <si>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</si>
  <si>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</si>
  <si>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</si>
  <si>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</si>
  <si>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</si>
  <si>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</si>
  <si>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</si>
  <si>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</si>
  <si>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</si>
  <si>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</si>
  <si>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</si>
  <si>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</si>
  <si>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</si>
  <si>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</si>
  <si>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</si>
  <si>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</si>
  <si>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</si>
  <si>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</si>
  <si>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</si>
  <si>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</si>
  <si>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</si>
  <si>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</si>
  <si>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</si>
  <si>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</si>
  <si>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</si>
  <si>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</si>
  <si>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</si>
  <si>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</si>
  <si>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</si>
  <si>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</si>
  <si>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</si>
  <si>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</si>
  <si>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</si>
  <si>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</si>
  <si>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</si>
  <si>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</si>
  <si>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</si>
  <si>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</si>
  <si>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</si>
  <si>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</si>
  <si>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</si>
  <si>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</si>
  <si>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</si>
  <si>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</si>
  <si>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</si>
  <si>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</si>
  <si>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</si>
  <si>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</si>
  <si>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</si>
  <si>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</si>
  <si>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</si>
  <si>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</si>
  <si>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</si>
  <si>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</si>
  <si>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</si>
  <si>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</si>
  <si>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</si>
  <si>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</si>
  <si>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</si>
  <si>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</si>
  <si>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</si>
  <si>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</si>
  <si>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</si>
  <si>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</si>
  <si>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</si>
  <si>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</si>
  <si>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</si>
  <si>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</si>
  <si>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</si>
  <si>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</si>
  <si>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</si>
  <si>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</si>
  <si>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</si>
  <si>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</si>
  <si>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</si>
  <si>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</si>
  <si>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</si>
  <si>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</si>
  <si>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</si>
  <si>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</si>
  <si>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</si>
  <si>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</si>
  <si>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</si>
  <si>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</si>
  <si>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</si>
  <si>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</si>
  <si>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</si>
  <si>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</si>
  <si>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</si>
  <si>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</si>
  <si>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</si>
  <si>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</si>
  <si>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</si>
  <si>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</si>
  <si>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</si>
  <si>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</si>
  <si>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</si>
  <si>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</si>
  <si>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</si>
  <si>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</si>
  <si>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</si>
  <si>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</si>
  <si>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</si>
  <si>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</si>
  <si>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</si>
  <si>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</si>
  <si>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</si>
  <si>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</si>
  <si>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</si>
  <si>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</si>
  <si>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</si>
  <si>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</si>
  <si>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</si>
  <si>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</si>
  <si>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</si>
  <si>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</si>
  <si>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</si>
  <si>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</si>
  <si>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</si>
  <si>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</si>
  <si>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</si>
  <si>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</si>
  <si>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</si>
  <si>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</si>
  <si>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</si>
  <si>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</si>
  <si>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</si>
  <si>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</si>
  <si>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</si>
  <si>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</si>
  <si>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</si>
  <si>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</si>
  <si>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</si>
  <si>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</si>
  <si>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</si>
  <si>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</si>
  <si>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</si>
  <si>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</si>
  <si>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</si>
  <si>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</si>
  <si>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</si>
  <si>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</si>
  <si>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</si>
  <si>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</si>
  <si>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</si>
  <si>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</si>
  <si>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</si>
  <si>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</si>
  <si>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</si>
  <si>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</si>
  <si>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</si>
  <si>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</si>
  <si>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</si>
  <si>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</si>
  <si>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</si>
  <si>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</si>
  <si>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</si>
  <si>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</si>
  <si>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</si>
  <si>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</si>
  <si>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</si>
  <si>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</si>
  <si>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</si>
  <si>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</si>
  <si>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</si>
  <si>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</si>
  <si>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</si>
  <si>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</si>
  <si>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motocyklový šport - bežné transfery</t>
  </si>
  <si>
    <t>Poplatok za seminár FIM CCR-účastnícky poplatok - Baláž Miloš, Čížek Ján</t>
  </si>
  <si>
    <t>Moto Klub Kvarner</t>
  </si>
  <si>
    <t>Bankové poplatky</t>
  </si>
  <si>
    <t>00151653</t>
  </si>
  <si>
    <t>Slovenská sporiteľňa, a.s.</t>
  </si>
  <si>
    <t>1000007225</t>
  </si>
  <si>
    <t>35774282</t>
  </si>
  <si>
    <t>Victory sport, spol sr.o.</t>
  </si>
  <si>
    <t>12025</t>
  </si>
  <si>
    <t>Mzdové náklady - tréner ŠR</t>
  </si>
  <si>
    <t>Zamestnanec 3</t>
  </si>
  <si>
    <t xml:space="preserve">Mzdové náklady </t>
  </si>
  <si>
    <t>Zamestnanec 2</t>
  </si>
  <si>
    <t>46192301</t>
  </si>
  <si>
    <t>A Premium Services, s.r.o.</t>
  </si>
  <si>
    <t>22409943</t>
  </si>
  <si>
    <t>Poistenie liečebných nákladov v zahraničí - Maxim Zimmerman</t>
  </si>
  <si>
    <t>31322051</t>
  </si>
  <si>
    <t>22409944</t>
  </si>
  <si>
    <t>Poistenie liečebných nákladov v zahraničí - Vanesa Zimmermanová</t>
  </si>
  <si>
    <t>22409945</t>
  </si>
  <si>
    <t>Poistenie liečebných nákladov v zahraničí - Tomáš Kohút</t>
  </si>
  <si>
    <t>Polski Zwiazek Motorowy</t>
  </si>
  <si>
    <t>22025</t>
  </si>
  <si>
    <t>Mzdové náklady</t>
  </si>
  <si>
    <t>Associacao Motor Sport Vila Nova santo Andre Bairro azul</t>
  </si>
  <si>
    <t>250594</t>
  </si>
  <si>
    <t>Nálepky na prilby a chrániče pre disciplíny SMF - motokros, enduro, cestné preteky motocyklov</t>
  </si>
  <si>
    <t>36199451</t>
  </si>
  <si>
    <t>Hi reklama, s.r.o.</t>
  </si>
  <si>
    <t>22409826</t>
  </si>
  <si>
    <t xml:space="preserve">Poistenie liečebných nákladov v zahraničí - Martin Vaculík </t>
  </si>
  <si>
    <t>5250223</t>
  </si>
  <si>
    <t>Nájom kancelárskych priestorov 3/2025</t>
  </si>
  <si>
    <t>00317667</t>
  </si>
  <si>
    <t>Mesto Považská Bystrica</t>
  </si>
  <si>
    <t>EMX - ME v motokrose 4 jazdci x 100€ štartovné - 12.-13.4.2025, Delfzijl, Holandsko</t>
  </si>
  <si>
    <t>MC Delfcross</t>
  </si>
  <si>
    <t>2024-1855</t>
  </si>
  <si>
    <t>Fédération Internationale de Motocyclisme</t>
  </si>
  <si>
    <t>Štartovné EMX 65/85, 19.-20.4.2025, Esbjerg, Dánsko - 4x100€</t>
  </si>
  <si>
    <t>Vestjysk Motocross Club</t>
  </si>
  <si>
    <t>525305855</t>
  </si>
  <si>
    <t>Kalibrácia váhy triedy presnosti III a IIII do 1000kg -  technické preberanie motocyklov</t>
  </si>
  <si>
    <t>37954521</t>
  </si>
  <si>
    <t>Slovenská legálna metrológia, n.o.</t>
  </si>
  <si>
    <t>2025-0289</t>
  </si>
  <si>
    <t>Licencie FIM - Environmentálny komisár - 148€, lic. ME MX - 148€, Licencie ME MX 4x74€</t>
  </si>
  <si>
    <t>32025</t>
  </si>
  <si>
    <t>Mzdové náklady zamestnanca</t>
  </si>
  <si>
    <t>2025002</t>
  </si>
  <si>
    <t xml:space="preserve">Organizačné zabezpečenie podujatia MM SR MX Veľké Uherce 6.4.2025 </t>
  </si>
  <si>
    <t>51459415</t>
  </si>
  <si>
    <t>Time Travel sro</t>
  </si>
  <si>
    <t>1001335874</t>
  </si>
  <si>
    <t>Mzdové náklady - odvody</t>
  </si>
  <si>
    <t>30807484</t>
  </si>
  <si>
    <t>Sociálna poisťovňa</t>
  </si>
  <si>
    <t>13250099</t>
  </si>
  <si>
    <t>Štartové čísla pre endurošprint</t>
  </si>
  <si>
    <t>36596621</t>
  </si>
  <si>
    <t>SEDEM-vaša kreatívna sro</t>
  </si>
  <si>
    <t>20256</t>
  </si>
  <si>
    <t>automatizované spracovanie Dát - mesačná správa a údržba www.smf.sk - 3/2025</t>
  </si>
  <si>
    <t>45974403</t>
  </si>
  <si>
    <t>Create.sk, sro</t>
  </si>
  <si>
    <t>2025-0230</t>
  </si>
  <si>
    <t>Medzinárodná 6-dňová motocyklová súťaž - ISDE - štartovné ženský klubový tím</t>
  </si>
  <si>
    <t>Moto Club Bergamo Ass.Sport Dilet 9.Days Italia</t>
  </si>
  <si>
    <t>20242010</t>
  </si>
  <si>
    <t>Aplikácia Sportity pre disciplínu EaR</t>
  </si>
  <si>
    <t>47547227</t>
  </si>
  <si>
    <t>VNE s.r.o.</t>
  </si>
  <si>
    <t>712025</t>
  </si>
  <si>
    <t>Vytyčovacie pásky pre organizátorov motocyklových podujatí</t>
  </si>
  <si>
    <t>32868669</t>
  </si>
  <si>
    <t>Peter Barilla</t>
  </si>
  <si>
    <t>122025</t>
  </si>
  <si>
    <t>Využívanie portálu www.sportinfo.sk II.Q 2025</t>
  </si>
  <si>
    <t>40391639</t>
  </si>
  <si>
    <t>Mgr. Ľubomír Striežovský</t>
  </si>
  <si>
    <t>2025008</t>
  </si>
  <si>
    <t>1077598808</t>
  </si>
  <si>
    <t>Ing. Eduard Barnáš</t>
  </si>
  <si>
    <t>2025006</t>
  </si>
  <si>
    <t>Organizačné zabezpečenie podujatia MM SR MX Gbely 27.4.2025</t>
  </si>
  <si>
    <t>54159415</t>
  </si>
  <si>
    <t>2500084</t>
  </si>
  <si>
    <t>M SR v šprinte Slovakiaring, 1.5.2025 - športové trofeje</t>
  </si>
  <si>
    <t>43823602</t>
  </si>
  <si>
    <t>ŠPORT MIX sro</t>
  </si>
  <si>
    <t>20254</t>
  </si>
  <si>
    <t>ME Enduro Portugalsko - 2 podujatia - 28.-30.3.2025, 4.-6.4.2025 - čiastočná úhrada cestovných nákladov</t>
  </si>
  <si>
    <t xml:space="preserve">Oliver Janúch </t>
  </si>
  <si>
    <t>Barbora Barborová</t>
  </si>
  <si>
    <t>Lukáš Trško</t>
  </si>
  <si>
    <t>2025003</t>
  </si>
  <si>
    <t>MM SR MX Veľké Uherce 6.4.2025 - zdravotné zabezpečenie poduajtia</t>
  </si>
  <si>
    <t>42112907</t>
  </si>
  <si>
    <t>Záchranná služba východ, o.z.</t>
  </si>
  <si>
    <t>052025</t>
  </si>
  <si>
    <t>Alpe Adria Motorcycle Union</t>
  </si>
  <si>
    <t>5250364</t>
  </si>
  <si>
    <t>Nájom kancelárskych priestorov 4/2025</t>
  </si>
  <si>
    <t>2025007</t>
  </si>
  <si>
    <t>Prevádzka a údržba internej aplikácie encross - komisia motokros</t>
  </si>
  <si>
    <t>Thomas Hostinský</t>
  </si>
  <si>
    <t>Mzdové náklady zamestnanca-odvody</t>
  </si>
  <si>
    <t>Zamestnanec 1</t>
  </si>
  <si>
    <t>Štartovné EMX 65/85/Women - 24.-25.5.2025, Nemecko, Westerhausen - 4 jazdci x 100€</t>
  </si>
  <si>
    <t>MC Westerhausen e.V. im ADAC</t>
  </si>
  <si>
    <t>13250110</t>
  </si>
  <si>
    <t>2025005</t>
  </si>
  <si>
    <t>2025011</t>
  </si>
  <si>
    <t>Organizačné zabezpečenie podujatia MM SR MX Sverepec, 18.5.2025</t>
  </si>
  <si>
    <t>2025009</t>
  </si>
  <si>
    <t>MM SR v triale, Vieska-Bezdedov10.-11.5.2025-zdravotné zabezpečenie podujatia, počet účastníkov-Sobota 69, Nedeľa-55</t>
  </si>
  <si>
    <t>51898764</t>
  </si>
  <si>
    <t>International JK Rescue Systém Slovakia</t>
  </si>
  <si>
    <t>202502992</t>
  </si>
  <si>
    <t>Zobrazovacie zariadenie - kamera pre technických komisárov na podujatia SMF</t>
  </si>
  <si>
    <t>50529881</t>
  </si>
  <si>
    <t>BOSNAR s.r.o.</t>
  </si>
  <si>
    <t>Moto-Klub Lidzbark Warminski</t>
  </si>
  <si>
    <t>1000060625</t>
  </si>
  <si>
    <t>MM SR CPM mládež - 9.-11.5.2025, Dlhá - športové trofeje - 61 jazdcov</t>
  </si>
  <si>
    <t>25050</t>
  </si>
  <si>
    <t>Tonery do tlačiarne - sekretariát SMF</t>
  </si>
  <si>
    <t>41927621</t>
  </si>
  <si>
    <t>Ing. Emil Kalás - EmiKal</t>
  </si>
  <si>
    <t>5250395</t>
  </si>
  <si>
    <t>Nájom kancelárskych priestorov 5/2025</t>
  </si>
  <si>
    <t>2025005132</t>
  </si>
  <si>
    <t xml:space="preserve">Školenie hlavný usporiadateľ/bezpečnostný manažér - prenájom priestorov, strava, ubytovanie 50 účastníkov </t>
  </si>
  <si>
    <t>36845981</t>
  </si>
  <si>
    <t>Alexandra Hotel, s.r.o.</t>
  </si>
  <si>
    <t>Parnu Motoclub MTU</t>
  </si>
  <si>
    <t>2025-0424</t>
  </si>
  <si>
    <t>Licencia FIM Endurance tím-740€, licencie FIME pre CPM 2x148€,</t>
  </si>
  <si>
    <t>80001556</t>
  </si>
  <si>
    <t>Poistenie traťových maršálov na podujatiach SMF</t>
  </si>
  <si>
    <t>00151700</t>
  </si>
  <si>
    <t>Allianz-Slovenská poisťovňa a.s.</t>
  </si>
  <si>
    <t>1100042025</t>
  </si>
  <si>
    <t>42499500</t>
  </si>
  <si>
    <t xml:space="preserve">Finančná správa </t>
  </si>
  <si>
    <t>36284831</t>
  </si>
  <si>
    <t>Union zdravotná poisťovňa</t>
  </si>
  <si>
    <t>35942436</t>
  </si>
  <si>
    <t>Dôvera zdravotná poisťovňa</t>
  </si>
  <si>
    <t>25012</t>
  </si>
  <si>
    <t>Medaile 3 sety - pre podujatia MACEC</t>
  </si>
  <si>
    <t>52088901</t>
  </si>
  <si>
    <t>RE3 s.r.o.</t>
  </si>
  <si>
    <t>22500005</t>
  </si>
  <si>
    <t>Valčekový kalibrátor+akreditovaná kalibrácia - nevyhnutné pre technické preberanie GP Speedway</t>
  </si>
  <si>
    <t>09480188</t>
  </si>
  <si>
    <t>22409739</t>
  </si>
  <si>
    <t>Poistenie liečebných nákladov v zahraničí - Jaroslav Katriňák</t>
  </si>
  <si>
    <t>20255</t>
  </si>
  <si>
    <t>Športové trofeje  pre plochú dráhu na sezónu 2025 - čiastočná úhrada faktúry</t>
  </si>
  <si>
    <t>Výstava Motocykel - ubytovanie - dovoz vecí, dovoz motocyklov - sekretariát SMF - 2 osoby - sekretariat SMF</t>
  </si>
  <si>
    <t>Výstava Motocykel - ubytovanie - sekretariát SMF - 2 noci- expozícia stánku+GZ SMF</t>
  </si>
  <si>
    <t>Výstava Motocykel - ubytovanie - sekretariát SMF - expozícia SMF + GZ - 1 noc</t>
  </si>
  <si>
    <t>Výstava Motocykel - ubytovanie+parkovanie - sekretariát SMF/ Rev. Komisia - GZ SMF - 1 noc</t>
  </si>
  <si>
    <t>Seminár FIM Lekársky výbor - poplatok za školenie - Polsko, Varšava - 15.3.2025</t>
  </si>
  <si>
    <t>FIM</t>
  </si>
  <si>
    <t>PZM</t>
  </si>
  <si>
    <t>CMI</t>
  </si>
  <si>
    <t>Lekársky výbor FIM</t>
  </si>
  <si>
    <t>ME Enduro - štartovné 5 jazdci x200€ - Portugalsko - 1 podujatie 28.3.2025, Santiago de Cacém</t>
  </si>
  <si>
    <t>ME Enduro - štartovné 5 jazdci x200€ - Portugalsko - 2 podujatie 4.4.2025, Fafé, Portugalsko</t>
  </si>
  <si>
    <t>Výstava Motocykel - ubytovanie - expozícia SMF-Pionerom okolo sveta</t>
  </si>
  <si>
    <t>Licencia FIM Rally - Dakar 2025 - Svitko Štefan</t>
  </si>
  <si>
    <t>Členský poplatok r. 2025</t>
  </si>
  <si>
    <t>Medzinárodná 6-dňová motocyklová súťaž - ISDE - štartovné klubový tím SMF</t>
  </si>
  <si>
    <t>MX</t>
  </si>
  <si>
    <t>Motokros</t>
  </si>
  <si>
    <t>CPM</t>
  </si>
  <si>
    <t>Cestné preteky motocyklov</t>
  </si>
  <si>
    <t>EaR</t>
  </si>
  <si>
    <t>Enduro a rely</t>
  </si>
  <si>
    <t>PD</t>
  </si>
  <si>
    <t>Plochá dráha</t>
  </si>
  <si>
    <t>ŠMT</t>
  </si>
  <si>
    <t>Športová mototuristika</t>
  </si>
  <si>
    <t>Štartovné - ME MX Women - Zimmermanová Vanessa, Parnu, Estónsko, 14.-15.6.2025</t>
  </si>
  <si>
    <t>1110034996</t>
  </si>
  <si>
    <t>Poistenie podujatí</t>
  </si>
  <si>
    <t>50659009</t>
  </si>
  <si>
    <t>Premium poisťovňa</t>
  </si>
  <si>
    <t>11323486</t>
  </si>
  <si>
    <t>Union poisťovňa</t>
  </si>
  <si>
    <t>25009</t>
  </si>
  <si>
    <t>Auditor</t>
  </si>
  <si>
    <t>40711820</t>
  </si>
  <si>
    <t>Ing. Ľudovít Vician</t>
  </si>
  <si>
    <t>MM SR MX Gbely 27.4.2025 - zdravotné zabezpečenie podujatia, počet účastníkov 156</t>
  </si>
  <si>
    <t>SMF</t>
  </si>
  <si>
    <t>GZ</t>
  </si>
  <si>
    <t xml:space="preserve">Generálne zhromaždenie </t>
  </si>
  <si>
    <t>EMX</t>
  </si>
  <si>
    <t>ME v motokrose</t>
  </si>
  <si>
    <t>M SR</t>
  </si>
  <si>
    <t>Majstrovstvá SR</t>
  </si>
  <si>
    <t>Štartovné - ME MX Women - Zimmermanová Vanessa, Lidzbark Warminski, Polsko - 18.5.2025</t>
  </si>
  <si>
    <t>Štartovné ISDE 3x1650</t>
  </si>
  <si>
    <t>Moto Club Bergamo</t>
  </si>
  <si>
    <t>INSIZE Czech s.r.o.</t>
  </si>
  <si>
    <t>1853</t>
  </si>
  <si>
    <t>1863</t>
  </si>
  <si>
    <t>1865</t>
  </si>
  <si>
    <t>1867</t>
  </si>
  <si>
    <t>1868</t>
  </si>
  <si>
    <t>1873</t>
  </si>
  <si>
    <t>1874</t>
  </si>
  <si>
    <t>1875</t>
  </si>
  <si>
    <t>1876</t>
  </si>
  <si>
    <t>1878</t>
  </si>
  <si>
    <t>1877</t>
  </si>
  <si>
    <t>1879</t>
  </si>
  <si>
    <t>1872</t>
  </si>
  <si>
    <t>1880</t>
  </si>
  <si>
    <t>1882</t>
  </si>
  <si>
    <t>1883</t>
  </si>
  <si>
    <t>1885</t>
  </si>
  <si>
    <t>1884</t>
  </si>
  <si>
    <t>1892</t>
  </si>
  <si>
    <t>1891</t>
  </si>
  <si>
    <t>1886</t>
  </si>
  <si>
    <t>1890</t>
  </si>
  <si>
    <t>1887</t>
  </si>
  <si>
    <t>1889</t>
  </si>
  <si>
    <t>1888</t>
  </si>
  <si>
    <t>1893</t>
  </si>
  <si>
    <t>1909</t>
  </si>
  <si>
    <t>1910</t>
  </si>
  <si>
    <t>1894</t>
  </si>
  <si>
    <t>1895</t>
  </si>
  <si>
    <t>1898</t>
  </si>
  <si>
    <t>1911</t>
  </si>
  <si>
    <t>1896</t>
  </si>
  <si>
    <t>1912</t>
  </si>
  <si>
    <t>1919</t>
  </si>
  <si>
    <t>1920</t>
  </si>
  <si>
    <t>1899</t>
  </si>
  <si>
    <t>1918</t>
  </si>
  <si>
    <t>1917</t>
  </si>
  <si>
    <t>1913</t>
  </si>
  <si>
    <t>1916</t>
  </si>
  <si>
    <t>1914</t>
  </si>
  <si>
    <t>1915</t>
  </si>
  <si>
    <t>1903</t>
  </si>
  <si>
    <t>1901</t>
  </si>
  <si>
    <t>1902</t>
  </si>
  <si>
    <t>1921</t>
  </si>
  <si>
    <t>1922</t>
  </si>
  <si>
    <t>1923</t>
  </si>
  <si>
    <t>1924</t>
  </si>
  <si>
    <t>1904</t>
  </si>
  <si>
    <t>1905</t>
  </si>
  <si>
    <t>1928</t>
  </si>
  <si>
    <t>1929</t>
  </si>
  <si>
    <t>1927</t>
  </si>
  <si>
    <t>1930</t>
  </si>
  <si>
    <t>1940</t>
  </si>
  <si>
    <t>1941</t>
  </si>
  <si>
    <t>1942</t>
  </si>
  <si>
    <t>1943</t>
  </si>
  <si>
    <t>1944</t>
  </si>
  <si>
    <t>1931</t>
  </si>
  <si>
    <t>1945</t>
  </si>
  <si>
    <t>1946</t>
  </si>
  <si>
    <t>1947</t>
  </si>
  <si>
    <t>1948</t>
  </si>
  <si>
    <t>1933</t>
  </si>
  <si>
    <t>1949</t>
  </si>
  <si>
    <t>1934</t>
  </si>
  <si>
    <t>1935</t>
  </si>
  <si>
    <t>1937</t>
  </si>
  <si>
    <t>1938</t>
  </si>
  <si>
    <t>1939</t>
  </si>
  <si>
    <t>1956</t>
  </si>
  <si>
    <t>1957</t>
  </si>
  <si>
    <t>1952</t>
  </si>
  <si>
    <t>1953</t>
  </si>
  <si>
    <t>1926</t>
  </si>
  <si>
    <t>1994</t>
  </si>
  <si>
    <t>1993,1975</t>
  </si>
  <si>
    <t>2016</t>
  </si>
  <si>
    <t>1207, 1211</t>
  </si>
  <si>
    <t>1299,  1300,   1311</t>
  </si>
  <si>
    <t>1236</t>
  </si>
  <si>
    <t>Prevádzka a údržba internej aplikácie encross - komisia enduro - prihlasovací systém na preteky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</si>
</sst>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1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4" val="1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23"/>
      <c r="D1" s="323"/>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4"/>
      <c r="D21" s="324"/>
    </row>
    <row r="22" spans="1:4" x14ac:dyDescent="0.2">
      <c r="C22" s="325"/>
      <c r="D22" s="324"/>
    </row>
    <row r="23" spans="1:4" ht="63.75" x14ac:dyDescent="0.2">
      <c r="A23" s="23" t="s">
        <v>1380</v>
      </c>
      <c r="C23" s="255"/>
      <c r="D23" s="256"/>
    </row>
    <row r="24" spans="1:4" ht="12.75" customHeight="1" x14ac:dyDescent="0.2">
      <c r="C24" s="321"/>
      <c r="D24" s="322"/>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topLeftCell="A7"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motocyklová federácia, Športovcov 340, Považská Bystrica, 017 01</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30813883</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13" activePane="bottomLeft" state="frozen"/>
      <selection pane="bottomLeft" activeCell="A35" sqref="A35"/>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t="s">
        <v>1673</v>
      </c>
      <c r="B22" s="63" t="s">
        <v>1546</v>
      </c>
    </row>
    <row r="23" spans="1:2" x14ac:dyDescent="0.2">
      <c r="A23" s="63" t="s">
        <v>1674</v>
      </c>
      <c r="B23" s="63" t="s">
        <v>1529</v>
      </c>
    </row>
    <row r="24" spans="1:2" x14ac:dyDescent="0.2">
      <c r="A24" s="63" t="s">
        <v>1675</v>
      </c>
      <c r="B24" s="63" t="s">
        <v>1676</v>
      </c>
    </row>
    <row r="25" spans="1:2" x14ac:dyDescent="0.2">
      <c r="A25" s="63" t="s">
        <v>1683</v>
      </c>
      <c r="B25" s="63" t="s">
        <v>1684</v>
      </c>
    </row>
    <row r="26" spans="1:2" x14ac:dyDescent="0.2">
      <c r="A26" s="63" t="s">
        <v>1685</v>
      </c>
      <c r="B26" s="63" t="s">
        <v>1686</v>
      </c>
    </row>
    <row r="27" spans="1:2" x14ac:dyDescent="0.2">
      <c r="A27" s="63" t="s">
        <v>1687</v>
      </c>
      <c r="B27" s="63" t="s">
        <v>1688</v>
      </c>
    </row>
    <row r="28" spans="1:2" x14ac:dyDescent="0.2">
      <c r="A28" s="63" t="s">
        <v>1689</v>
      </c>
      <c r="B28" s="63" t="s">
        <v>1690</v>
      </c>
    </row>
    <row r="29" spans="1:2" x14ac:dyDescent="0.2">
      <c r="A29" s="63" t="s">
        <v>1691</v>
      </c>
      <c r="B29" s="63" t="s">
        <v>1692</v>
      </c>
    </row>
    <row r="30" spans="1:2" x14ac:dyDescent="0.2">
      <c r="A30" s="63" t="s">
        <v>1705</v>
      </c>
      <c r="B30" s="63" t="s">
        <v>614</v>
      </c>
    </row>
    <row r="31" spans="1:2" x14ac:dyDescent="0.2">
      <c r="A31" s="63" t="s">
        <v>1706</v>
      </c>
      <c r="B31" s="63" t="s">
        <v>1707</v>
      </c>
    </row>
    <row r="32" spans="1:2" x14ac:dyDescent="0.2">
      <c r="A32" s="63" t="s">
        <v>1708</v>
      </c>
      <c r="B32" s="63" t="s">
        <v>1709</v>
      </c>
    </row>
    <row r="33" spans="1:2" x14ac:dyDescent="0.2">
      <c r="A33" s="63" t="s">
        <v>1710</v>
      </c>
      <c r="B33" s="63" t="s">
        <v>1711</v>
      </c>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6" t="s">
        <v>57</v>
      </c>
      <c r="B1" s="326"/>
      <c r="C1" s="326"/>
      <c r="D1" s="326"/>
      <c r="E1" s="326"/>
      <c r="F1" s="326"/>
      <c r="G1" s="326"/>
      <c r="H1" s="326"/>
      <c r="I1" s="52"/>
      <c r="J1" s="37"/>
    </row>
    <row r="2" spans="1:11" ht="15.75" x14ac:dyDescent="0.25">
      <c r="A2" s="332" t="s">
        <v>58</v>
      </c>
      <c r="B2" s="332"/>
      <c r="C2" s="332"/>
      <c r="D2" s="332"/>
      <c r="E2" s="332"/>
      <c r="F2" s="332"/>
      <c r="G2" s="332"/>
      <c r="H2" s="330" t="str">
        <f>+Doklady!I100</f>
        <v>V2</v>
      </c>
      <c r="I2" s="330"/>
    </row>
    <row r="3" spans="1:11" ht="15" x14ac:dyDescent="0.25">
      <c r="A3" s="40"/>
      <c r="B3" s="40"/>
      <c r="C3" s="40"/>
      <c r="D3" s="40"/>
      <c r="E3" s="40"/>
      <c r="F3" s="40"/>
      <c r="G3" s="40"/>
      <c r="H3" s="331">
        <f>+Doklady!I101</f>
        <v>45887</v>
      </c>
      <c r="I3" s="331"/>
    </row>
    <row r="4" spans="1:11" ht="15.75" customHeight="1" x14ac:dyDescent="0.2">
      <c r="A4" s="41" t="s">
        <v>59</v>
      </c>
      <c r="B4" s="327" t="s">
        <v>60</v>
      </c>
      <c r="C4" s="328"/>
      <c r="D4" s="328"/>
      <c r="E4" s="329"/>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0" priority="2" stopIfTrue="1">
      <formula>$A78&lt;&gt;""</formula>
    </cfRule>
  </conditionalFormatting>
  <conditionalFormatting sqref="A8:I76 I78">
    <cfRule type="expression" dxfId="109" priority="7" stopIfTrue="1">
      <formula>$A8&lt;&gt;""</formula>
    </cfRule>
  </conditionalFormatting>
  <conditionalFormatting sqref="B78:H2888">
    <cfRule type="expression" dxfId="108" priority="3" stopIfTrue="1">
      <formula>$A78&lt;&gt;""</formula>
    </cfRule>
  </conditionalFormatting>
  <conditionalFormatting sqref="D2886:D2913">
    <cfRule type="expression" dxfId="107"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tabSelected="1"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5" t="s">
        <v>311</v>
      </c>
      <c r="B1" s="336"/>
      <c r="C1" s="174">
        <v>45900</v>
      </c>
      <c r="D1" s="26"/>
      <c r="G1" s="252">
        <v>45688</v>
      </c>
    </row>
    <row r="2" spans="1:7" ht="15" x14ac:dyDescent="0.25">
      <c r="A2" s="28"/>
      <c r="B2" s="28"/>
      <c r="G2" s="252">
        <v>45716</v>
      </c>
    </row>
    <row r="3" spans="1:7" ht="14.25" x14ac:dyDescent="0.2">
      <c r="A3" s="30" t="s">
        <v>312</v>
      </c>
      <c r="B3" s="333" t="str">
        <f>INDEX(Adr!B:B,Doklady!B102+1)</f>
        <v>Slovenská motocyklová federácia</v>
      </c>
      <c r="C3" s="333"/>
      <c r="D3" s="333"/>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72448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72448</v>
      </c>
      <c r="G15" s="252"/>
    </row>
    <row r="16" spans="1:7" ht="14.25" x14ac:dyDescent="0.2">
      <c r="G16" s="252"/>
    </row>
    <row r="17" spans="1:5" ht="72" customHeight="1" x14ac:dyDescent="0.2">
      <c r="A17" s="334" t="s">
        <v>328</v>
      </c>
      <c r="B17" s="334"/>
      <c r="C17" s="334"/>
      <c r="D17" s="334"/>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0"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5" t="s">
        <v>1504</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
      <c r="B3" s="160" t="s">
        <v>59</v>
      </c>
      <c r="C3" s="346" t="str">
        <f>INDEX(Adr!B2:B87,Doklady!B102)</f>
        <v>Slovenská motocyklová federácia</v>
      </c>
      <c r="D3" s="346"/>
      <c r="E3" s="346"/>
      <c r="F3" s="346"/>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30813883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7" t="s">
        <v>333</v>
      </c>
      <c r="F9" s="348"/>
      <c r="J9" s="8"/>
      <c r="L9" s="118"/>
      <c r="M9" s="118"/>
      <c r="N9" s="118"/>
      <c r="O9" s="118"/>
      <c r="P9" s="118"/>
      <c r="Q9" s="118"/>
      <c r="R9" s="118"/>
      <c r="S9" s="118"/>
    </row>
    <row r="10" spans="1:26" ht="18" x14ac:dyDescent="0.25">
      <c r="A10" s="69" t="s">
        <v>317</v>
      </c>
      <c r="B10" s="70" t="s">
        <v>318</v>
      </c>
      <c r="C10" s="126">
        <f>SUMIF(FP!J:J,Doklady!$B$1&amp;A10,FP!D:D)</f>
        <v>0</v>
      </c>
      <c r="D10" s="126">
        <f>C10-E10</f>
        <v>0</v>
      </c>
      <c r="E10" s="338">
        <f>SUMIF(K:K,A10,I:I)</f>
        <v>0</v>
      </c>
      <c r="F10" s="339"/>
      <c r="L10" s="120" t="s">
        <v>334</v>
      </c>
      <c r="M10" s="118"/>
      <c r="N10" s="118"/>
      <c r="O10" s="118"/>
      <c r="P10" s="118"/>
      <c r="Q10" s="118"/>
      <c r="R10" s="118"/>
      <c r="S10" s="118"/>
    </row>
    <row r="11" spans="1:26" ht="18" x14ac:dyDescent="0.25">
      <c r="A11" s="69" t="s">
        <v>319</v>
      </c>
      <c r="B11" s="70" t="s">
        <v>320</v>
      </c>
      <c r="C11" s="126">
        <f>SUMIF(FP!J:J,Doklady!$B$1&amp;A11,FP!D:D)</f>
        <v>72448</v>
      </c>
      <c r="D11" s="126">
        <f>+C11-E11</f>
        <v>72448</v>
      </c>
      <c r="E11" s="349">
        <f>+I39-I42+I44-I47</f>
        <v>0</v>
      </c>
      <c r="F11" s="350"/>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8">
        <f>SUMIF(K:K,A12,I:I)</f>
        <v>0</v>
      </c>
      <c r="F12" s="339"/>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8" t="s">
        <v>336</v>
      </c>
      <c r="C16" s="359"/>
      <c r="D16" s="359"/>
      <c r="E16" s="359"/>
      <c r="F16" s="359"/>
      <c r="G16" s="359"/>
      <c r="H16" s="36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3" t="s">
        <v>339</v>
      </c>
      <c r="C17" s="353"/>
      <c r="D17" s="353"/>
      <c r="E17" s="353"/>
      <c r="F17" s="353"/>
      <c r="G17" s="353"/>
      <c r="H17" s="353"/>
      <c r="I17" s="73">
        <f>SUMIF(FP!I:I,Doklady!$B$1&amp;A17,FP!D:D)</f>
        <v>72448</v>
      </c>
      <c r="T17" s="86"/>
    </row>
    <row r="18" spans="1:20" x14ac:dyDescent="0.2">
      <c r="A18" s="135" t="s">
        <v>340</v>
      </c>
      <c r="B18" s="353" t="s">
        <v>341</v>
      </c>
      <c r="C18" s="353"/>
      <c r="D18" s="353"/>
      <c r="E18" s="353"/>
      <c r="F18" s="353"/>
      <c r="G18" s="353"/>
      <c r="H18" s="353"/>
      <c r="I18" s="73">
        <f>SUMIF(FP!I:I,Doklady!$B$1&amp;A18,FP!D:D)</f>
        <v>0</v>
      </c>
    </row>
    <row r="19" spans="1:20" x14ac:dyDescent="0.2">
      <c r="A19" s="115" t="s">
        <v>342</v>
      </c>
      <c r="B19" s="353" t="s">
        <v>343</v>
      </c>
      <c r="C19" s="353"/>
      <c r="D19" s="353"/>
      <c r="E19" s="353"/>
      <c r="F19" s="353"/>
      <c r="G19" s="353"/>
      <c r="H19" s="353"/>
      <c r="I19" s="73">
        <f>SUMIF(FP!I:I,Doklady!$B$1&amp;A19,FP!D:D)</f>
        <v>0</v>
      </c>
    </row>
    <row r="20" spans="1:20" x14ac:dyDescent="0.2">
      <c r="A20" s="135" t="s">
        <v>344</v>
      </c>
      <c r="B20" s="342" t="s">
        <v>345</v>
      </c>
      <c r="C20" s="343"/>
      <c r="D20" s="343"/>
      <c r="E20" s="343"/>
      <c r="F20" s="343"/>
      <c r="G20" s="343"/>
      <c r="H20" s="344"/>
      <c r="I20" s="73">
        <f>SUMIF(FP!I:I,Doklady!$B$1&amp;A20,FP!D:D)</f>
        <v>0</v>
      </c>
      <c r="T20" s="86"/>
    </row>
    <row r="21" spans="1:20" x14ac:dyDescent="0.2">
      <c r="A21" s="115" t="s">
        <v>346</v>
      </c>
      <c r="B21" s="342" t="s">
        <v>347</v>
      </c>
      <c r="C21" s="343"/>
      <c r="D21" s="343"/>
      <c r="E21" s="343"/>
      <c r="F21" s="343"/>
      <c r="G21" s="343"/>
      <c r="H21" s="344"/>
      <c r="I21" s="73">
        <f>SUMIF(FP!I:I,Doklady!$B$1&amp;A21,FP!D:D)</f>
        <v>0</v>
      </c>
      <c r="T21" s="86"/>
    </row>
    <row r="22" spans="1:20" x14ac:dyDescent="0.2">
      <c r="A22" s="135" t="s">
        <v>348</v>
      </c>
      <c r="B22" s="361" t="s">
        <v>349</v>
      </c>
      <c r="C22" s="362"/>
      <c r="D22" s="362"/>
      <c r="E22" s="362"/>
      <c r="F22" s="362"/>
      <c r="G22" s="362"/>
      <c r="H22" s="363"/>
      <c r="I22" s="73">
        <f>SUMIF(FP!I:I,Doklady!$B$1&amp;A22,FP!D:D)</f>
        <v>0</v>
      </c>
      <c r="T22" s="86"/>
    </row>
    <row r="23" spans="1:20" x14ac:dyDescent="0.2">
      <c r="A23" s="115" t="s">
        <v>350</v>
      </c>
      <c r="B23" s="342" t="s">
        <v>351</v>
      </c>
      <c r="C23" s="343"/>
      <c r="D23" s="343"/>
      <c r="E23" s="343"/>
      <c r="F23" s="343"/>
      <c r="G23" s="343"/>
      <c r="H23" s="344"/>
      <c r="I23" s="73">
        <f>SUMIF(FP!I:I,Doklady!$B$1&amp;A23,FP!D:D)</f>
        <v>0</v>
      </c>
      <c r="T23" s="86"/>
    </row>
    <row r="24" spans="1:20" x14ac:dyDescent="0.2">
      <c r="A24" s="135" t="s">
        <v>352</v>
      </c>
      <c r="B24" s="342" t="s">
        <v>353</v>
      </c>
      <c r="C24" s="343"/>
      <c r="D24" s="343"/>
      <c r="E24" s="343"/>
      <c r="F24" s="343"/>
      <c r="G24" s="343"/>
      <c r="H24" s="344"/>
      <c r="I24" s="73">
        <f>SUMIF(FP!I:I,Doklady!$B$1&amp;A24,FP!D:D)</f>
        <v>0</v>
      </c>
      <c r="T24" s="86"/>
    </row>
    <row r="25" spans="1:20" x14ac:dyDescent="0.2">
      <c r="A25" s="115" t="s">
        <v>354</v>
      </c>
      <c r="B25" s="354" t="s">
        <v>355</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motocyklový šport</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14489.6</v>
      </c>
      <c r="G39" s="78">
        <f>+MAX(I39-C39-D39-E39-F39-H39,0)</f>
        <v>57958.400000000001</v>
      </c>
      <c r="H39" s="78">
        <f>+IFERROR(VLOOKUP(K40&amp;" - kapitálové transfery",B$53:C$90,2,0),0)</f>
        <v>0</v>
      </c>
      <c r="I39" s="73">
        <f>SUMIF(FP!K:K,K40,FP!D:D)</f>
        <v>72448</v>
      </c>
      <c r="L39" s="84">
        <f>COUNTIF(FP!N:N,Doklady!B1&amp;"aK")</f>
        <v>0</v>
      </c>
      <c r="T39" s="86"/>
    </row>
    <row r="40" spans="1:21" x14ac:dyDescent="0.2">
      <c r="A40" s="115" t="s">
        <v>338</v>
      </c>
      <c r="B40" s="116" t="s">
        <v>377</v>
      </c>
      <c r="C40" s="78">
        <f>DSUM(Doklady!A103:J10000,"GGG",Spolu!L40:M42)</f>
        <v>805.72</v>
      </c>
      <c r="D40" s="78">
        <f>DSUM(Doklady!A103:J10000,"GGG",Spolu!N40:O42)</f>
        <v>11965.72</v>
      </c>
      <c r="E40" s="78">
        <f>DSUM(Doklady!A103:J10000,"GGG",Spolu!P40:Q42)</f>
        <v>34649.68</v>
      </c>
      <c r="F40" s="78">
        <f>DSUM(Doklady!A103:J10000,"GGG",Spolu!R40:S42)</f>
        <v>14299.69</v>
      </c>
      <c r="G40" s="78">
        <f>DSUM(Doklady!A103:J10000,"GGG",Spolu!T40:U42)-H40</f>
        <v>10727.19</v>
      </c>
      <c r="H40" s="78">
        <f>+IFERROR(VLOOKUP(K40&amp;" - kapitálové transfery",B$53:D$90,3,0),0)</f>
        <v>0</v>
      </c>
      <c r="I40" s="73">
        <f>+C40+D40+E40+F40+G40+H40</f>
        <v>72448</v>
      </c>
      <c r="J40" s="218" t="str">
        <f>+K45</f>
        <v>.</v>
      </c>
      <c r="K40" s="218" t="str">
        <f>IF(L38&gt;0,INDEX(FP!K:K,Doklady!B2),".")</f>
        <v>motocyklový šport</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338</v>
      </c>
      <c r="B42" s="116" t="s">
        <v>380</v>
      </c>
      <c r="C42" s="73">
        <f>+C40</f>
        <v>805.72</v>
      </c>
      <c r="D42" s="216">
        <f>+D40</f>
        <v>11965.72</v>
      </c>
      <c r="E42" s="216">
        <f>+E40</f>
        <v>34649.68</v>
      </c>
      <c r="F42" s="216">
        <f>+MIN(F39:F40)</f>
        <v>14299.69</v>
      </c>
      <c r="G42" s="216">
        <f>+MIN(G39+MAX(F39-F40,0)-MAX(E40-E39,0)-MAX(D40-D39,0)-MAX(C40-C39,0),G40)</f>
        <v>10727.189999999999</v>
      </c>
      <c r="H42" s="216">
        <f>+MIN(H39:H40)</f>
        <v>0</v>
      </c>
      <c r="I42" s="73">
        <f>+C42+D42+E42+MIN(F39:F40)+G42+H42</f>
        <v>72448</v>
      </c>
      <c r="J42" s="219">
        <f>+K47</f>
        <v>0</v>
      </c>
      <c r="K42" s="219">
        <f>+I42-H42</f>
        <v>72448</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motocyklový šport - bežné transfery</v>
      </c>
      <c r="C53" s="73">
        <f>IF(A53&lt;&gt;"",INDEX(FP!D:D,Doklady!B$2+(ROW()-53)),"")</f>
        <v>72448</v>
      </c>
      <c r="D53" s="73">
        <f>IF(A53&lt;&gt;"",Doklady!I1-Doklady!J1,"")</f>
        <v>72447.999999999985</v>
      </c>
      <c r="E53" s="73">
        <f>IF(A53&lt;&gt;"",MIN(D53,C53)*Doklady!C1/(1-Doklady!C1),"")</f>
        <v>0</v>
      </c>
      <c r="F53" s="71">
        <f>IF(A53&lt;&gt;"",Doklady!J1,"")</f>
        <v>0</v>
      </c>
      <c r="G53" s="73">
        <f>+IFERROR(HLOOKUP(IF(RIGHT(B53,15)="bežné transfery",LEFT(B53,LEN(B53)-18),0),$J$40:$K$42,3,0),MIN(C53,D53))</f>
        <v>72448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72448</v>
      </c>
      <c r="D130" s="228">
        <f t="shared" ref="D130:I130" si="9">SUM(D53:D129)</f>
        <v>72447.999999999985</v>
      </c>
      <c r="E130" s="228">
        <f t="shared" si="9"/>
        <v>0</v>
      </c>
      <c r="F130" s="228">
        <f t="shared" si="9"/>
        <v>0</v>
      </c>
      <c r="G130" s="228">
        <f t="shared" si="9"/>
        <v>72448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57"/>
      <c r="E140" s="357"/>
      <c r="F140" s="357"/>
      <c r="G140" s="357"/>
      <c r="H140" s="357"/>
      <c r="I140" s="357"/>
      <c r="J140" s="85"/>
    </row>
    <row r="141" spans="1:26" ht="68.25" customHeight="1" x14ac:dyDescent="0.2">
      <c r="A141" s="9"/>
      <c r="B141" s="283" t="s">
        <v>397</v>
      </c>
      <c r="C141" s="214"/>
      <c r="D141" s="337" t="s">
        <v>398</v>
      </c>
      <c r="E141" s="337"/>
      <c r="F141" s="337"/>
      <c r="G141" s="337"/>
      <c r="H141" s="337"/>
      <c r="I141" s="337"/>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6" priority="43" stopIfTrue="1" operator="lessThanOrEqual">
      <formula>0</formula>
    </cfRule>
    <cfRule type="cellIs" dxfId="105" priority="44" stopIfTrue="1" operator="greaterThan">
      <formula>0</formula>
    </cfRule>
  </conditionalFormatting>
  <conditionalFormatting sqref="D53:D129">
    <cfRule type="expression" dxfId="104" priority="31" stopIfTrue="1">
      <formula>$C53=$D53</formula>
    </cfRule>
    <cfRule type="expression" dxfId="103" priority="33" stopIfTrue="1">
      <formula>$C53&lt;&gt;$D53</formula>
    </cfRule>
  </conditionalFormatting>
  <conditionalFormatting sqref="E9:F9">
    <cfRule type="expression" dxfId="102" priority="38" stopIfTrue="1">
      <formula>SUM($E$10:$F$14)&gt;0</formula>
    </cfRule>
  </conditionalFormatting>
  <conditionalFormatting sqref="G53:G129">
    <cfRule type="expression" dxfId="101" priority="13" stopIfTrue="1">
      <formula>$C53=$G53</formula>
    </cfRule>
    <cfRule type="expression" dxfId="100" priority="14" stopIfTrue="1">
      <formula>$C53&lt;&gt;$G53</formula>
    </cfRule>
  </conditionalFormatting>
  <conditionalFormatting sqref="I42">
    <cfRule type="cellIs" dxfId="99" priority="1" stopIfTrue="1" operator="greaterThan">
      <formula>0</formula>
    </cfRule>
  </conditionalFormatting>
  <conditionalFormatting sqref="I47">
    <cfRule type="cellIs" dxfId="98" priority="15" stopIfTrue="1" operator="greaterThan">
      <formula>0</formula>
    </cfRule>
  </conditionalFormatting>
  <conditionalFormatting sqref="I53:I129">
    <cfRule type="cellIs" dxfId="97" priority="40" stopIfTrue="1" operator="equal">
      <formula>0</formula>
    </cfRule>
    <cfRule type="cellIs" dxfId="9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73" zoomScaleNormal="100" workbookViewId="0">
      <selection activeCell="F187" sqref="F18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72447.999999999985</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14" t="s">
        <v>1505</v>
      </c>
      <c r="B100" s="314"/>
      <c r="C100" s="314"/>
      <c r="D100" s="314"/>
      <c r="E100" s="314"/>
      <c r="F100" s="314"/>
      <c r="G100" s="314"/>
      <c r="H100" s="314"/>
      <c r="I100" s="316" t="s">
        <v>1488</v>
      </c>
      <c r="J100" s="316"/>
      <c r="K100" s="89"/>
    </row>
    <row r="101" spans="1:25" ht="15.75" x14ac:dyDescent="0.25">
      <c r="A101" s="317"/>
      <c r="B101" s="317"/>
      <c r="C101" s="317"/>
      <c r="D101" s="317"/>
      <c r="E101" s="317"/>
      <c r="F101" s="317"/>
      <c r="G101" s="317"/>
      <c r="H101" s="317"/>
      <c r="I101" s="315">
        <v>45887</v>
      </c>
      <c r="J101" s="315"/>
    </row>
    <row r="102" spans="1:25" ht="14.25" x14ac:dyDescent="0.2">
      <c r="A102" s="249" t="s">
        <v>403</v>
      </c>
      <c r="B102" s="250">
        <v>24</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1506</v>
      </c>
      <c r="B107" s="14" t="s">
        <v>1716</v>
      </c>
      <c r="C107" s="14"/>
      <c r="D107" s="16">
        <v>45687</v>
      </c>
      <c r="E107" s="16"/>
      <c r="F107" s="14" t="s">
        <v>1507</v>
      </c>
      <c r="G107" s="14"/>
      <c r="H107" s="14" t="s">
        <v>1508</v>
      </c>
      <c r="I107" s="15">
        <v>200</v>
      </c>
      <c r="J107" s="77">
        <v>5</v>
      </c>
      <c r="K107" s="92"/>
    </row>
    <row r="108" spans="1:25" ht="12.75" x14ac:dyDescent="0.2">
      <c r="A108" s="14" t="s">
        <v>1506</v>
      </c>
      <c r="B108" s="14" t="s">
        <v>1717</v>
      </c>
      <c r="C108" s="14"/>
      <c r="D108" s="16">
        <v>45688</v>
      </c>
      <c r="E108" s="16"/>
      <c r="F108" s="14" t="s">
        <v>1509</v>
      </c>
      <c r="G108" s="14" t="s">
        <v>1510</v>
      </c>
      <c r="H108" s="14" t="s">
        <v>1511</v>
      </c>
      <c r="I108" s="15">
        <v>8.65</v>
      </c>
      <c r="J108" s="77">
        <v>4</v>
      </c>
      <c r="K108" s="92"/>
    </row>
    <row r="109" spans="1:25" ht="22.5" x14ac:dyDescent="0.2">
      <c r="A109" s="14" t="s">
        <v>1506</v>
      </c>
      <c r="B109" s="14" t="s">
        <v>1718</v>
      </c>
      <c r="C109" s="14" t="s">
        <v>1512</v>
      </c>
      <c r="D109" s="16">
        <v>45692</v>
      </c>
      <c r="E109" s="16"/>
      <c r="F109" s="14" t="s">
        <v>1667</v>
      </c>
      <c r="G109" s="14" t="s">
        <v>1513</v>
      </c>
      <c r="H109" s="14" t="s">
        <v>1514</v>
      </c>
      <c r="I109" s="15">
        <v>0.47</v>
      </c>
      <c r="J109" s="77">
        <v>5</v>
      </c>
      <c r="K109" s="92"/>
    </row>
    <row r="110" spans="1:25" ht="12.75" x14ac:dyDescent="0.2">
      <c r="A110" s="14" t="s">
        <v>1506</v>
      </c>
      <c r="B110" s="14" t="s">
        <v>1719</v>
      </c>
      <c r="C110" s="14" t="s">
        <v>1515</v>
      </c>
      <c r="D110" s="16">
        <v>45692</v>
      </c>
      <c r="E110" s="16"/>
      <c r="F110" s="14" t="s">
        <v>1516</v>
      </c>
      <c r="G110" s="14"/>
      <c r="H110" s="14" t="s">
        <v>1517</v>
      </c>
      <c r="I110" s="15">
        <v>1226.33</v>
      </c>
      <c r="J110" s="77">
        <v>2</v>
      </c>
      <c r="K110" s="92"/>
    </row>
    <row r="111" spans="1:25" ht="12.75" x14ac:dyDescent="0.2">
      <c r="A111" s="14" t="s">
        <v>1506</v>
      </c>
      <c r="B111" s="14" t="s">
        <v>1720</v>
      </c>
      <c r="C111" s="14" t="s">
        <v>1515</v>
      </c>
      <c r="D111" s="16">
        <v>45692</v>
      </c>
      <c r="E111" s="16"/>
      <c r="F111" s="14" t="s">
        <v>1556</v>
      </c>
      <c r="G111" s="14"/>
      <c r="H111" s="14" t="s">
        <v>1519</v>
      </c>
      <c r="I111" s="15">
        <v>1148.8599999999999</v>
      </c>
      <c r="J111" s="77">
        <v>4</v>
      </c>
      <c r="K111" s="92"/>
    </row>
    <row r="112" spans="1:25" ht="33.75" x14ac:dyDescent="0.2">
      <c r="A112" s="14" t="s">
        <v>1506</v>
      </c>
      <c r="B112" s="14" t="s">
        <v>1721</v>
      </c>
      <c r="C112" s="14"/>
      <c r="D112" s="16">
        <v>45713</v>
      </c>
      <c r="E112" s="16"/>
      <c r="F112" s="14" t="s">
        <v>1668</v>
      </c>
      <c r="G112" s="14" t="s">
        <v>1520</v>
      </c>
      <c r="H112" s="14" t="s">
        <v>1521</v>
      </c>
      <c r="I112" s="15">
        <v>69</v>
      </c>
      <c r="J112" s="77">
        <v>5</v>
      </c>
      <c r="K112" s="92"/>
    </row>
    <row r="113" spans="1:11" ht="33.75" x14ac:dyDescent="0.2">
      <c r="A113" s="14" t="s">
        <v>1506</v>
      </c>
      <c r="B113" s="14" t="s">
        <v>1722</v>
      </c>
      <c r="C113" s="14"/>
      <c r="D113" s="16">
        <v>45713</v>
      </c>
      <c r="E113" s="16"/>
      <c r="F113" s="14" t="s">
        <v>1669</v>
      </c>
      <c r="G113" s="14" t="s">
        <v>1520</v>
      </c>
      <c r="H113" s="14" t="s">
        <v>1521</v>
      </c>
      <c r="I113" s="15">
        <v>114</v>
      </c>
      <c r="J113" s="77">
        <v>5</v>
      </c>
      <c r="K113" s="92"/>
    </row>
    <row r="114" spans="1:11" ht="33.75" x14ac:dyDescent="0.2">
      <c r="A114" s="14" t="s">
        <v>1506</v>
      </c>
      <c r="B114" s="14" t="s">
        <v>1723</v>
      </c>
      <c r="C114" s="14"/>
      <c r="D114" s="16">
        <v>45713</v>
      </c>
      <c r="E114" s="16"/>
      <c r="F114" s="14" t="s">
        <v>1670</v>
      </c>
      <c r="G114" s="14" t="s">
        <v>1520</v>
      </c>
      <c r="H114" s="14" t="s">
        <v>1521</v>
      </c>
      <c r="I114" s="15">
        <v>57</v>
      </c>
      <c r="J114" s="77">
        <v>5</v>
      </c>
      <c r="K114" s="92"/>
    </row>
    <row r="115" spans="1:11" ht="33.75" x14ac:dyDescent="0.2">
      <c r="A115" s="14" t="s">
        <v>1506</v>
      </c>
      <c r="B115" s="14" t="s">
        <v>1724</v>
      </c>
      <c r="C115" s="14"/>
      <c r="D115" s="16">
        <v>45713</v>
      </c>
      <c r="E115" s="16"/>
      <c r="F115" s="14" t="s">
        <v>1671</v>
      </c>
      <c r="G115" s="14" t="s">
        <v>1520</v>
      </c>
      <c r="H115" s="14" t="s">
        <v>1521</v>
      </c>
      <c r="I115" s="15">
        <v>76</v>
      </c>
      <c r="J115" s="77">
        <v>5</v>
      </c>
      <c r="K115" s="92"/>
    </row>
    <row r="116" spans="1:11" ht="22.5" x14ac:dyDescent="0.2">
      <c r="A116" s="14" t="s">
        <v>1506</v>
      </c>
      <c r="B116" s="14" t="s">
        <v>1726</v>
      </c>
      <c r="C116" s="14" t="s">
        <v>1522</v>
      </c>
      <c r="D116" s="16">
        <v>45714</v>
      </c>
      <c r="E116" s="16"/>
      <c r="F116" s="14" t="s">
        <v>1523</v>
      </c>
      <c r="G116" s="14" t="s">
        <v>1524</v>
      </c>
      <c r="H116" s="14" t="s">
        <v>1654</v>
      </c>
      <c r="I116" s="15">
        <v>90</v>
      </c>
      <c r="J116" s="77">
        <v>2</v>
      </c>
      <c r="K116" s="92"/>
    </row>
    <row r="117" spans="1:11" ht="22.5" x14ac:dyDescent="0.2">
      <c r="A117" s="14" t="s">
        <v>1506</v>
      </c>
      <c r="B117" s="14" t="s">
        <v>1725</v>
      </c>
      <c r="C117" s="14" t="s">
        <v>1525</v>
      </c>
      <c r="D117" s="16">
        <v>45714</v>
      </c>
      <c r="E117" s="16"/>
      <c r="F117" s="14" t="s">
        <v>1526</v>
      </c>
      <c r="G117" s="14" t="s">
        <v>1524</v>
      </c>
      <c r="H117" s="14" t="s">
        <v>1654</v>
      </c>
      <c r="I117" s="15">
        <v>90</v>
      </c>
      <c r="J117" s="77">
        <v>2</v>
      </c>
      <c r="K117" s="92"/>
    </row>
    <row r="118" spans="1:11" ht="22.5" x14ac:dyDescent="0.2">
      <c r="A118" s="14" t="s">
        <v>1506</v>
      </c>
      <c r="B118" s="14" t="s">
        <v>1727</v>
      </c>
      <c r="C118" s="14" t="s">
        <v>1527</v>
      </c>
      <c r="D118" s="16">
        <v>45714</v>
      </c>
      <c r="E118" s="16"/>
      <c r="F118" s="14" t="s">
        <v>1528</v>
      </c>
      <c r="G118" s="14" t="s">
        <v>1524</v>
      </c>
      <c r="H118" s="14" t="s">
        <v>1654</v>
      </c>
      <c r="I118" s="15">
        <v>90</v>
      </c>
      <c r="J118" s="77">
        <v>2</v>
      </c>
      <c r="K118" s="92"/>
    </row>
    <row r="119" spans="1:11" ht="12.75" x14ac:dyDescent="0.2">
      <c r="A119" s="14" t="s">
        <v>1506</v>
      </c>
      <c r="B119" s="14" t="s">
        <v>1728</v>
      </c>
      <c r="C119" s="14"/>
      <c r="D119" s="16">
        <v>45716</v>
      </c>
      <c r="E119" s="16"/>
      <c r="F119" s="14" t="s">
        <v>1509</v>
      </c>
      <c r="G119" s="14" t="s">
        <v>1510</v>
      </c>
      <c r="H119" s="14" t="s">
        <v>1511</v>
      </c>
      <c r="I119" s="15">
        <v>10.15</v>
      </c>
      <c r="J119" s="77">
        <v>4</v>
      </c>
      <c r="K119" s="92"/>
    </row>
    <row r="120" spans="1:11" ht="22.5" x14ac:dyDescent="0.2">
      <c r="A120" s="14" t="s">
        <v>1506</v>
      </c>
      <c r="B120" s="14" t="s">
        <v>1729</v>
      </c>
      <c r="C120" s="14"/>
      <c r="D120" s="16">
        <v>45721</v>
      </c>
      <c r="E120" s="16"/>
      <c r="F120" s="14" t="s">
        <v>1672</v>
      </c>
      <c r="G120" s="14"/>
      <c r="H120" s="14" t="s">
        <v>1529</v>
      </c>
      <c r="I120" s="15">
        <v>60</v>
      </c>
      <c r="J120" s="77">
        <v>5</v>
      </c>
      <c r="K120" s="92"/>
    </row>
    <row r="121" spans="1:11" ht="12.75" x14ac:dyDescent="0.2">
      <c r="A121" s="14" t="s">
        <v>1506</v>
      </c>
      <c r="B121" s="14" t="s">
        <v>1730</v>
      </c>
      <c r="C121" s="14" t="s">
        <v>1530</v>
      </c>
      <c r="D121" s="16">
        <v>45721</v>
      </c>
      <c r="E121" s="16"/>
      <c r="F121" s="14" t="s">
        <v>1516</v>
      </c>
      <c r="G121" s="14"/>
      <c r="H121" s="14" t="s">
        <v>1517</v>
      </c>
      <c r="I121" s="15">
        <v>1113.5899999999999</v>
      </c>
      <c r="J121" s="77">
        <v>2</v>
      </c>
      <c r="K121" s="92"/>
    </row>
    <row r="122" spans="1:11" ht="12.75" x14ac:dyDescent="0.2">
      <c r="A122" s="14" t="s">
        <v>1506</v>
      </c>
      <c r="B122" s="14" t="s">
        <v>1731</v>
      </c>
      <c r="C122" s="14" t="s">
        <v>1530</v>
      </c>
      <c r="D122" s="16">
        <v>45721</v>
      </c>
      <c r="E122" s="16"/>
      <c r="F122" s="14" t="s">
        <v>1531</v>
      </c>
      <c r="G122" s="14"/>
      <c r="H122" s="14" t="s">
        <v>1519</v>
      </c>
      <c r="I122" s="15">
        <v>1138.21</v>
      </c>
      <c r="J122" s="77">
        <v>4</v>
      </c>
      <c r="K122" s="92"/>
    </row>
    <row r="123" spans="1:11" ht="33.75" x14ac:dyDescent="0.2">
      <c r="A123" s="14" t="s">
        <v>1506</v>
      </c>
      <c r="B123" s="14" t="s">
        <v>1732</v>
      </c>
      <c r="C123" s="14"/>
      <c r="D123" s="16">
        <v>45723</v>
      </c>
      <c r="E123" s="16"/>
      <c r="F123" s="14" t="s">
        <v>1677</v>
      </c>
      <c r="G123" s="14"/>
      <c r="H123" s="14" t="s">
        <v>1532</v>
      </c>
      <c r="I123" s="15">
        <v>1000</v>
      </c>
      <c r="J123" s="77">
        <v>3</v>
      </c>
      <c r="K123" s="92"/>
    </row>
    <row r="124" spans="1:11" ht="33.75" x14ac:dyDescent="0.2">
      <c r="A124" s="14" t="s">
        <v>1506</v>
      </c>
      <c r="B124" s="14" t="s">
        <v>1733</v>
      </c>
      <c r="C124" s="14"/>
      <c r="D124" s="16">
        <v>45723</v>
      </c>
      <c r="E124" s="16"/>
      <c r="F124" s="14" t="s">
        <v>1678</v>
      </c>
      <c r="G124" s="14"/>
      <c r="H124" s="14" t="s">
        <v>1532</v>
      </c>
      <c r="I124" s="15">
        <v>1000</v>
      </c>
      <c r="J124" s="77">
        <v>3</v>
      </c>
      <c r="K124" s="92"/>
    </row>
    <row r="125" spans="1:11" ht="22.5" x14ac:dyDescent="0.2">
      <c r="A125" s="14" t="s">
        <v>1506</v>
      </c>
      <c r="B125" s="14" t="s">
        <v>1734</v>
      </c>
      <c r="C125" s="14"/>
      <c r="D125" s="16">
        <v>45729</v>
      </c>
      <c r="E125" s="16"/>
      <c r="F125" s="14" t="s">
        <v>1679</v>
      </c>
      <c r="G125" s="14" t="s">
        <v>1520</v>
      </c>
      <c r="H125" s="14" t="s">
        <v>1521</v>
      </c>
      <c r="I125" s="15">
        <v>292.2</v>
      </c>
      <c r="J125" s="77">
        <v>5</v>
      </c>
      <c r="K125" s="92"/>
    </row>
    <row r="126" spans="1:11" ht="33.75" x14ac:dyDescent="0.2">
      <c r="A126" s="14" t="s">
        <v>1506</v>
      </c>
      <c r="B126" s="14" t="s">
        <v>1735</v>
      </c>
      <c r="C126" s="14" t="s">
        <v>1533</v>
      </c>
      <c r="D126" s="16">
        <v>45734</v>
      </c>
      <c r="E126" s="16"/>
      <c r="F126" s="14" t="s">
        <v>1534</v>
      </c>
      <c r="G126" s="14" t="s">
        <v>1535</v>
      </c>
      <c r="H126" s="14" t="s">
        <v>1536</v>
      </c>
      <c r="I126" s="15">
        <v>275.52</v>
      </c>
      <c r="J126" s="77">
        <v>3</v>
      </c>
      <c r="K126" s="92"/>
    </row>
    <row r="127" spans="1:11" ht="22.5" x14ac:dyDescent="0.2">
      <c r="A127" s="14" t="s">
        <v>1506</v>
      </c>
      <c r="B127" s="14" t="s">
        <v>1736</v>
      </c>
      <c r="C127" s="14" t="s">
        <v>1537</v>
      </c>
      <c r="D127" s="16">
        <v>45734</v>
      </c>
      <c r="E127" s="16"/>
      <c r="F127" s="14" t="s">
        <v>1538</v>
      </c>
      <c r="G127" s="14" t="s">
        <v>1524</v>
      </c>
      <c r="H127" s="14" t="s">
        <v>1654</v>
      </c>
      <c r="I127" s="15">
        <v>90</v>
      </c>
      <c r="J127" s="77">
        <v>3</v>
      </c>
      <c r="K127" s="92"/>
    </row>
    <row r="128" spans="1:11" ht="12.75" x14ac:dyDescent="0.2">
      <c r="A128" s="14" t="s">
        <v>1506</v>
      </c>
      <c r="B128" s="14" t="s">
        <v>1737</v>
      </c>
      <c r="C128" s="14" t="s">
        <v>1539</v>
      </c>
      <c r="D128" s="16">
        <v>45741</v>
      </c>
      <c r="E128" s="16"/>
      <c r="F128" s="14" t="s">
        <v>1540</v>
      </c>
      <c r="G128" s="14" t="s">
        <v>1541</v>
      </c>
      <c r="H128" s="14" t="s">
        <v>1542</v>
      </c>
      <c r="I128" s="15">
        <v>312.86</v>
      </c>
      <c r="J128" s="77">
        <v>4</v>
      </c>
      <c r="K128" s="92"/>
    </row>
    <row r="129" spans="1:11" ht="33.75" x14ac:dyDescent="0.2">
      <c r="A129" s="14" t="s">
        <v>1506</v>
      </c>
      <c r="B129" s="14" t="s">
        <v>1738</v>
      </c>
      <c r="C129" s="14"/>
      <c r="D129" s="16">
        <v>45741</v>
      </c>
      <c r="E129" s="16"/>
      <c r="F129" s="14" t="s">
        <v>1543</v>
      </c>
      <c r="G129" s="14"/>
      <c r="H129" s="14" t="s">
        <v>1544</v>
      </c>
      <c r="I129" s="15">
        <v>400</v>
      </c>
      <c r="J129" s="77">
        <v>2</v>
      </c>
      <c r="K129" s="92"/>
    </row>
    <row r="130" spans="1:11" ht="22.5" x14ac:dyDescent="0.2">
      <c r="A130" s="14" t="s">
        <v>1506</v>
      </c>
      <c r="B130" s="14" t="s">
        <v>1739</v>
      </c>
      <c r="C130" s="14" t="s">
        <v>1545</v>
      </c>
      <c r="D130" s="16">
        <v>45744</v>
      </c>
      <c r="E130" s="16"/>
      <c r="F130" s="14" t="s">
        <v>1680</v>
      </c>
      <c r="G130" s="14"/>
      <c r="H130" s="14" t="s">
        <v>1546</v>
      </c>
      <c r="I130" s="15">
        <v>444</v>
      </c>
      <c r="J130" s="77">
        <v>3</v>
      </c>
      <c r="K130" s="92"/>
    </row>
    <row r="131" spans="1:11" ht="12.75" x14ac:dyDescent="0.2">
      <c r="A131" s="14" t="s">
        <v>1506</v>
      </c>
      <c r="B131" s="14" t="s">
        <v>1740</v>
      </c>
      <c r="C131" s="14"/>
      <c r="D131" s="16">
        <v>45747</v>
      </c>
      <c r="E131" s="16"/>
      <c r="F131" s="14" t="s">
        <v>1509</v>
      </c>
      <c r="G131" s="14" t="s">
        <v>1510</v>
      </c>
      <c r="H131" s="14" t="s">
        <v>1511</v>
      </c>
      <c r="I131" s="15">
        <v>8.9</v>
      </c>
      <c r="J131" s="77">
        <v>4</v>
      </c>
      <c r="K131" s="92"/>
    </row>
    <row r="132" spans="1:11" ht="22.5" x14ac:dyDescent="0.2">
      <c r="A132" s="14" t="s">
        <v>1506</v>
      </c>
      <c r="B132" s="14" t="s">
        <v>1741</v>
      </c>
      <c r="C132" s="14"/>
      <c r="D132" s="16">
        <v>45748</v>
      </c>
      <c r="E132" s="16"/>
      <c r="F132" s="14" t="s">
        <v>1547</v>
      </c>
      <c r="G132" s="14"/>
      <c r="H132" s="14" t="s">
        <v>1548</v>
      </c>
      <c r="I132" s="15">
        <v>400</v>
      </c>
      <c r="J132" s="77">
        <v>1</v>
      </c>
      <c r="K132" s="92"/>
    </row>
    <row r="133" spans="1:11" ht="22.5" x14ac:dyDescent="0.2">
      <c r="A133" s="14" t="s">
        <v>1506</v>
      </c>
      <c r="B133" s="14" t="s">
        <v>1742</v>
      </c>
      <c r="C133" s="14" t="s">
        <v>1549</v>
      </c>
      <c r="D133" s="16">
        <v>45751</v>
      </c>
      <c r="E133" s="16"/>
      <c r="F133" s="14" t="s">
        <v>1550</v>
      </c>
      <c r="G133" s="14" t="s">
        <v>1551</v>
      </c>
      <c r="H133" s="14" t="s">
        <v>1552</v>
      </c>
      <c r="I133" s="15">
        <v>150.99</v>
      </c>
      <c r="J133" s="77">
        <v>5</v>
      </c>
      <c r="K133" s="92"/>
    </row>
    <row r="134" spans="1:11" ht="33.75" x14ac:dyDescent="0.2">
      <c r="A134" s="14" t="s">
        <v>1506</v>
      </c>
      <c r="B134" s="14" t="s">
        <v>1743</v>
      </c>
      <c r="C134" s="14" t="s">
        <v>1553</v>
      </c>
      <c r="D134" s="16">
        <v>45751</v>
      </c>
      <c r="E134" s="16"/>
      <c r="F134" s="14" t="s">
        <v>1554</v>
      </c>
      <c r="G134" s="14"/>
      <c r="H134" s="14" t="s">
        <v>1546</v>
      </c>
      <c r="I134" s="15">
        <v>592</v>
      </c>
      <c r="J134" s="77">
        <v>3</v>
      </c>
      <c r="K134" s="92"/>
    </row>
    <row r="135" spans="1:11" ht="12.75" x14ac:dyDescent="0.2">
      <c r="A135" s="14" t="s">
        <v>1506</v>
      </c>
      <c r="B135" s="14" t="s">
        <v>1744</v>
      </c>
      <c r="C135" s="14" t="s">
        <v>1555</v>
      </c>
      <c r="D135" s="16">
        <v>45754</v>
      </c>
      <c r="E135" s="16"/>
      <c r="F135" s="14" t="s">
        <v>1556</v>
      </c>
      <c r="G135" s="14"/>
      <c r="H135" s="14" t="s">
        <v>1519</v>
      </c>
      <c r="I135" s="15">
        <v>1303.6199999999999</v>
      </c>
      <c r="J135" s="77">
        <v>4</v>
      </c>
      <c r="K135" s="92"/>
    </row>
    <row r="136" spans="1:11" ht="12.75" x14ac:dyDescent="0.2">
      <c r="A136" s="14" t="s">
        <v>1506</v>
      </c>
      <c r="B136" s="14" t="s">
        <v>1745</v>
      </c>
      <c r="C136" s="14" t="s">
        <v>1555</v>
      </c>
      <c r="D136" s="16">
        <v>45754</v>
      </c>
      <c r="E136" s="16"/>
      <c r="F136" s="14" t="s">
        <v>1556</v>
      </c>
      <c r="G136" s="14"/>
      <c r="H136" s="14" t="s">
        <v>1517</v>
      </c>
      <c r="I136" s="15">
        <v>1377.5</v>
      </c>
      <c r="J136" s="77">
        <v>2</v>
      </c>
      <c r="K136" s="92"/>
    </row>
    <row r="137" spans="1:11" ht="22.5" x14ac:dyDescent="0.2">
      <c r="A137" s="14" t="s">
        <v>1506</v>
      </c>
      <c r="B137" s="14" t="s">
        <v>1747</v>
      </c>
      <c r="C137" s="14" t="s">
        <v>1557</v>
      </c>
      <c r="D137" s="16">
        <v>45756</v>
      </c>
      <c r="E137" s="16"/>
      <c r="F137" s="14" t="s">
        <v>1558</v>
      </c>
      <c r="G137" s="14" t="s">
        <v>1559</v>
      </c>
      <c r="H137" s="14" t="s">
        <v>1560</v>
      </c>
      <c r="I137" s="15">
        <v>2500</v>
      </c>
      <c r="J137" s="77">
        <v>3</v>
      </c>
      <c r="K137" s="92"/>
    </row>
    <row r="138" spans="1:11" ht="12.75" x14ac:dyDescent="0.2">
      <c r="A138" s="14" t="s">
        <v>1506</v>
      </c>
      <c r="B138" s="14" t="s">
        <v>1748</v>
      </c>
      <c r="C138" s="14" t="s">
        <v>1561</v>
      </c>
      <c r="D138" s="16">
        <v>45758</v>
      </c>
      <c r="E138" s="16"/>
      <c r="F138" s="14" t="s">
        <v>1562</v>
      </c>
      <c r="G138" s="14" t="s">
        <v>1563</v>
      </c>
      <c r="H138" s="14" t="s">
        <v>1564</v>
      </c>
      <c r="I138" s="15">
        <v>1575.99</v>
      </c>
      <c r="J138" s="77">
        <v>4</v>
      </c>
      <c r="K138" s="92"/>
    </row>
    <row r="139" spans="1:11" ht="12.75" x14ac:dyDescent="0.2">
      <c r="A139" s="14" t="s">
        <v>1506</v>
      </c>
      <c r="B139" s="14" t="s">
        <v>1749</v>
      </c>
      <c r="C139" s="14" t="s">
        <v>1565</v>
      </c>
      <c r="D139" s="16">
        <v>45761</v>
      </c>
      <c r="E139" s="16"/>
      <c r="F139" s="14" t="s">
        <v>1566</v>
      </c>
      <c r="G139" s="14" t="s">
        <v>1567</v>
      </c>
      <c r="H139" s="14" t="s">
        <v>1568</v>
      </c>
      <c r="I139" s="15">
        <v>48.15</v>
      </c>
      <c r="J139" s="77">
        <v>3</v>
      </c>
      <c r="K139" s="92"/>
    </row>
    <row r="140" spans="1:11" ht="33.75" x14ac:dyDescent="0.2">
      <c r="A140" s="14" t="s">
        <v>1506</v>
      </c>
      <c r="B140" s="14" t="s">
        <v>1750</v>
      </c>
      <c r="C140" s="14" t="s">
        <v>1569</v>
      </c>
      <c r="D140" s="16">
        <v>45761</v>
      </c>
      <c r="E140" s="16"/>
      <c r="F140" s="14" t="s">
        <v>1570</v>
      </c>
      <c r="G140" s="14" t="s">
        <v>1571</v>
      </c>
      <c r="H140" s="14" t="s">
        <v>1572</v>
      </c>
      <c r="I140" s="15">
        <v>205.41</v>
      </c>
      <c r="J140" s="77">
        <v>5</v>
      </c>
      <c r="K140" s="92"/>
    </row>
    <row r="141" spans="1:11" ht="22.5" x14ac:dyDescent="0.2">
      <c r="A141" s="14" t="s">
        <v>1506</v>
      </c>
      <c r="B141" s="14" t="s">
        <v>1751</v>
      </c>
      <c r="C141" s="14" t="s">
        <v>1573</v>
      </c>
      <c r="D141" s="16">
        <v>45761</v>
      </c>
      <c r="E141" s="16"/>
      <c r="F141" s="14" t="s">
        <v>1681</v>
      </c>
      <c r="G141" s="14"/>
      <c r="H141" s="14" t="s">
        <v>1546</v>
      </c>
      <c r="I141" s="15">
        <v>2960</v>
      </c>
      <c r="J141" s="77">
        <v>4</v>
      </c>
      <c r="K141" s="92"/>
    </row>
    <row r="142" spans="1:11" ht="22.5" x14ac:dyDescent="0.2">
      <c r="A142" s="14" t="s">
        <v>1506</v>
      </c>
      <c r="B142" s="14" t="s">
        <v>1746</v>
      </c>
      <c r="C142" s="14"/>
      <c r="D142" s="16">
        <v>45761</v>
      </c>
      <c r="E142" s="16"/>
      <c r="F142" s="14" t="s">
        <v>1574</v>
      </c>
      <c r="G142" s="14"/>
      <c r="H142" s="14" t="s">
        <v>1575</v>
      </c>
      <c r="I142" s="15">
        <v>1575</v>
      </c>
      <c r="J142" s="77">
        <v>3</v>
      </c>
      <c r="K142" s="92"/>
    </row>
    <row r="143" spans="1:11" ht="22.5" x14ac:dyDescent="0.2">
      <c r="A143" s="14" t="s">
        <v>1506</v>
      </c>
      <c r="B143" s="14" t="s">
        <v>1752</v>
      </c>
      <c r="C143" s="14"/>
      <c r="D143" s="16">
        <v>45761</v>
      </c>
      <c r="E143" s="16"/>
      <c r="F143" s="14" t="s">
        <v>1682</v>
      </c>
      <c r="G143" s="14"/>
      <c r="H143" s="14" t="s">
        <v>1575</v>
      </c>
      <c r="I143" s="15">
        <v>1650</v>
      </c>
      <c r="J143" s="77">
        <v>3</v>
      </c>
      <c r="K143" s="92"/>
    </row>
    <row r="144" spans="1:11" ht="12.75" x14ac:dyDescent="0.2">
      <c r="A144" s="14" t="s">
        <v>1506</v>
      </c>
      <c r="B144" s="14" t="s">
        <v>1753</v>
      </c>
      <c r="C144" s="14" t="s">
        <v>1576</v>
      </c>
      <c r="D144" s="16">
        <v>45762</v>
      </c>
      <c r="E144" s="16"/>
      <c r="F144" s="14" t="s">
        <v>1577</v>
      </c>
      <c r="G144" s="14" t="s">
        <v>1578</v>
      </c>
      <c r="H144" s="14" t="s">
        <v>1579</v>
      </c>
      <c r="I144" s="15">
        <v>258.3</v>
      </c>
      <c r="J144" s="77">
        <v>3</v>
      </c>
      <c r="K144" s="92"/>
    </row>
    <row r="145" spans="1:11" ht="22.5" x14ac:dyDescent="0.2">
      <c r="A145" s="14" t="s">
        <v>1506</v>
      </c>
      <c r="B145" s="14" t="s">
        <v>1754</v>
      </c>
      <c r="C145" s="14" t="s">
        <v>1580</v>
      </c>
      <c r="D145" s="16">
        <v>45762</v>
      </c>
      <c r="E145" s="16"/>
      <c r="F145" s="14" t="s">
        <v>1581</v>
      </c>
      <c r="G145" s="14" t="s">
        <v>1582</v>
      </c>
      <c r="H145" s="14" t="s">
        <v>1583</v>
      </c>
      <c r="I145" s="15">
        <v>3702.3</v>
      </c>
      <c r="J145" s="77">
        <v>3</v>
      </c>
      <c r="K145" s="92"/>
    </row>
    <row r="146" spans="1:11" ht="22.5" x14ac:dyDescent="0.2">
      <c r="A146" s="14" t="s">
        <v>1506</v>
      </c>
      <c r="B146" s="14" t="s">
        <v>1755</v>
      </c>
      <c r="C146" s="14" t="s">
        <v>1584</v>
      </c>
      <c r="D146" s="16">
        <v>45769</v>
      </c>
      <c r="E146" s="16"/>
      <c r="F146" s="14" t="s">
        <v>1585</v>
      </c>
      <c r="G146" s="14" t="s">
        <v>1586</v>
      </c>
      <c r="H146" s="14" t="s">
        <v>1587</v>
      </c>
      <c r="I146" s="15">
        <v>120</v>
      </c>
      <c r="J146" s="77">
        <v>5</v>
      </c>
      <c r="K146" s="92"/>
    </row>
    <row r="147" spans="1:11" ht="33.75" x14ac:dyDescent="0.2">
      <c r="A147" s="14" t="s">
        <v>1506</v>
      </c>
      <c r="B147" s="14" t="s">
        <v>1756</v>
      </c>
      <c r="C147" s="14" t="s">
        <v>1588</v>
      </c>
      <c r="D147" s="16">
        <v>45769</v>
      </c>
      <c r="E147" s="16"/>
      <c r="F147" s="14" t="s">
        <v>1800</v>
      </c>
      <c r="G147" s="14" t="s">
        <v>1589</v>
      </c>
      <c r="H147" s="14" t="s">
        <v>1590</v>
      </c>
      <c r="I147" s="15">
        <v>1000</v>
      </c>
      <c r="J147" s="77">
        <v>3</v>
      </c>
      <c r="K147" s="92"/>
    </row>
    <row r="148" spans="1:11" ht="22.5" x14ac:dyDescent="0.2">
      <c r="A148" s="14" t="s">
        <v>1506</v>
      </c>
      <c r="B148" s="14" t="s">
        <v>1757</v>
      </c>
      <c r="C148" s="14" t="s">
        <v>1591</v>
      </c>
      <c r="D148" s="16">
        <v>45772</v>
      </c>
      <c r="E148" s="16"/>
      <c r="F148" s="14" t="s">
        <v>1592</v>
      </c>
      <c r="G148" s="14" t="s">
        <v>1593</v>
      </c>
      <c r="H148" s="14" t="s">
        <v>1560</v>
      </c>
      <c r="I148" s="15">
        <v>2500</v>
      </c>
      <c r="J148" s="77">
        <v>3</v>
      </c>
      <c r="K148" s="92"/>
    </row>
    <row r="149" spans="1:11" ht="22.5" x14ac:dyDescent="0.2">
      <c r="A149" s="14" t="s">
        <v>1506</v>
      </c>
      <c r="B149" s="14" t="s">
        <v>1758</v>
      </c>
      <c r="C149" s="14" t="s">
        <v>1594</v>
      </c>
      <c r="D149" s="16">
        <v>45772</v>
      </c>
      <c r="E149" s="16"/>
      <c r="F149" s="14" t="s">
        <v>1595</v>
      </c>
      <c r="G149" s="14" t="s">
        <v>1596</v>
      </c>
      <c r="H149" s="14" t="s">
        <v>1597</v>
      </c>
      <c r="I149" s="15">
        <v>242.5</v>
      </c>
      <c r="J149" s="77">
        <v>3</v>
      </c>
      <c r="K149" s="92"/>
    </row>
    <row r="150" spans="1:11" ht="33.75" x14ac:dyDescent="0.2">
      <c r="A150" s="14" t="s">
        <v>1506</v>
      </c>
      <c r="B150" s="14" t="s">
        <v>1759</v>
      </c>
      <c r="C150" s="14" t="s">
        <v>1598</v>
      </c>
      <c r="D150" s="16">
        <v>45744</v>
      </c>
      <c r="E150" s="16">
        <v>45776</v>
      </c>
      <c r="F150" s="14" t="s">
        <v>1599</v>
      </c>
      <c r="G150" s="14"/>
      <c r="H150" s="14" t="s">
        <v>1600</v>
      </c>
      <c r="I150" s="15">
        <v>1500</v>
      </c>
      <c r="J150" s="77">
        <v>2</v>
      </c>
      <c r="K150" s="92"/>
    </row>
    <row r="151" spans="1:11" ht="33.75" x14ac:dyDescent="0.2">
      <c r="A151" s="14" t="s">
        <v>1506</v>
      </c>
      <c r="B151" s="14" t="s">
        <v>1760</v>
      </c>
      <c r="C151" s="14" t="s">
        <v>1598</v>
      </c>
      <c r="D151" s="16">
        <v>45744</v>
      </c>
      <c r="E151" s="16">
        <v>45776</v>
      </c>
      <c r="F151" s="14" t="s">
        <v>1599</v>
      </c>
      <c r="G151" s="14"/>
      <c r="H151" s="14" t="s">
        <v>1601</v>
      </c>
      <c r="I151" s="15">
        <v>1500</v>
      </c>
      <c r="J151" s="77">
        <v>2</v>
      </c>
      <c r="K151" s="92"/>
    </row>
    <row r="152" spans="1:11" ht="33.75" x14ac:dyDescent="0.2">
      <c r="A152" s="14" t="s">
        <v>1506</v>
      </c>
      <c r="B152" s="14" t="s">
        <v>1761</v>
      </c>
      <c r="C152" s="14" t="s">
        <v>1598</v>
      </c>
      <c r="D152" s="16">
        <v>45744</v>
      </c>
      <c r="E152" s="16">
        <v>45776</v>
      </c>
      <c r="F152" s="14" t="s">
        <v>1599</v>
      </c>
      <c r="G152" s="14"/>
      <c r="H152" s="14" t="s">
        <v>1602</v>
      </c>
      <c r="I152" s="15">
        <v>1500</v>
      </c>
      <c r="J152" s="77">
        <v>2</v>
      </c>
      <c r="K152" s="92"/>
    </row>
    <row r="153" spans="1:11" ht="22.5" x14ac:dyDescent="0.2">
      <c r="A153" s="14" t="s">
        <v>1506</v>
      </c>
      <c r="B153" s="14" t="s">
        <v>1762</v>
      </c>
      <c r="C153" s="14" t="s">
        <v>1603</v>
      </c>
      <c r="D153" s="16">
        <v>45776</v>
      </c>
      <c r="E153" s="16"/>
      <c r="F153" s="14" t="s">
        <v>1604</v>
      </c>
      <c r="G153" s="14" t="s">
        <v>1605</v>
      </c>
      <c r="H153" s="14" t="s">
        <v>1606</v>
      </c>
      <c r="I153" s="15">
        <v>1200</v>
      </c>
      <c r="J153" s="77">
        <v>3</v>
      </c>
      <c r="K153" s="92"/>
    </row>
    <row r="154" spans="1:11" ht="12.75" x14ac:dyDescent="0.2">
      <c r="A154" s="14" t="s">
        <v>1506</v>
      </c>
      <c r="B154" s="14" t="s">
        <v>1763</v>
      </c>
      <c r="C154" s="14" t="s">
        <v>1607</v>
      </c>
      <c r="D154" s="16">
        <v>45776</v>
      </c>
      <c r="E154" s="16"/>
      <c r="F154" s="14" t="s">
        <v>1681</v>
      </c>
      <c r="G154" s="14"/>
      <c r="H154" s="14" t="s">
        <v>1608</v>
      </c>
      <c r="I154" s="15">
        <v>500</v>
      </c>
      <c r="J154" s="77">
        <v>3</v>
      </c>
      <c r="K154" s="92"/>
    </row>
    <row r="155" spans="1:11" ht="12.75" x14ac:dyDescent="0.2">
      <c r="A155" s="14" t="s">
        <v>1506</v>
      </c>
      <c r="B155" s="14" t="s">
        <v>1764</v>
      </c>
      <c r="C155" s="14" t="s">
        <v>1609</v>
      </c>
      <c r="D155" s="16">
        <v>45776</v>
      </c>
      <c r="E155" s="16"/>
      <c r="F155" s="14" t="s">
        <v>1610</v>
      </c>
      <c r="G155" s="14" t="s">
        <v>1541</v>
      </c>
      <c r="H155" s="14" t="s">
        <v>1542</v>
      </c>
      <c r="I155" s="15">
        <v>312.86</v>
      </c>
      <c r="J155" s="77">
        <v>4</v>
      </c>
      <c r="K155" s="92"/>
    </row>
    <row r="156" spans="1:11" ht="22.5" x14ac:dyDescent="0.2">
      <c r="A156" s="14" t="s">
        <v>1506</v>
      </c>
      <c r="B156" s="14" t="s">
        <v>1765</v>
      </c>
      <c r="C156" s="14" t="s">
        <v>1611</v>
      </c>
      <c r="D156" s="16">
        <v>45777</v>
      </c>
      <c r="E156" s="16"/>
      <c r="F156" s="14" t="s">
        <v>1612</v>
      </c>
      <c r="G156" s="14" t="s">
        <v>1589</v>
      </c>
      <c r="H156" s="14" t="s">
        <v>1590</v>
      </c>
      <c r="I156" s="15">
        <v>1000</v>
      </c>
      <c r="J156" s="77">
        <v>3</v>
      </c>
      <c r="K156" s="92"/>
    </row>
    <row r="157" spans="1:11" ht="33.75" x14ac:dyDescent="0.2">
      <c r="A157" s="14" t="s">
        <v>1506</v>
      </c>
      <c r="B157" s="14" t="s">
        <v>1766</v>
      </c>
      <c r="C157" s="14" t="s">
        <v>1598</v>
      </c>
      <c r="D157" s="16">
        <v>45744</v>
      </c>
      <c r="E157" s="16">
        <v>45777</v>
      </c>
      <c r="F157" s="14" t="s">
        <v>1599</v>
      </c>
      <c r="G157" s="14"/>
      <c r="H157" s="14" t="s">
        <v>1613</v>
      </c>
      <c r="I157" s="15">
        <v>1500</v>
      </c>
      <c r="J157" s="77">
        <v>3</v>
      </c>
      <c r="K157" s="92"/>
    </row>
    <row r="158" spans="1:11" ht="12.75" x14ac:dyDescent="0.2">
      <c r="A158" s="14" t="s">
        <v>1506</v>
      </c>
      <c r="B158" s="14" t="s">
        <v>1767</v>
      </c>
      <c r="C158" s="14"/>
      <c r="D158" s="16">
        <v>45777</v>
      </c>
      <c r="E158" s="16"/>
      <c r="F158" s="14" t="s">
        <v>1509</v>
      </c>
      <c r="G158" s="14" t="s">
        <v>1510</v>
      </c>
      <c r="H158" s="14" t="s">
        <v>1511</v>
      </c>
      <c r="I158" s="15">
        <v>8.65</v>
      </c>
      <c r="J158" s="77">
        <v>4</v>
      </c>
      <c r="K158" s="92"/>
    </row>
    <row r="159" spans="1:11" ht="12.75" x14ac:dyDescent="0.2">
      <c r="A159" s="14" t="s">
        <v>1506</v>
      </c>
      <c r="B159" s="14"/>
      <c r="C159" s="14"/>
      <c r="D159" s="16"/>
      <c r="E159" s="16"/>
      <c r="F159" s="14"/>
      <c r="G159" s="14"/>
      <c r="H159" s="14"/>
      <c r="I159" s="15"/>
      <c r="J159" s="77"/>
      <c r="K159" s="92"/>
    </row>
    <row r="160" spans="1:11" ht="12.75" x14ac:dyDescent="0.2">
      <c r="A160" s="14" t="s">
        <v>1506</v>
      </c>
      <c r="B160" s="14" t="s">
        <v>1768</v>
      </c>
      <c r="C160" s="14" t="s">
        <v>1598</v>
      </c>
      <c r="D160" s="16">
        <v>45782</v>
      </c>
      <c r="E160" s="16"/>
      <c r="F160" s="14" t="s">
        <v>1516</v>
      </c>
      <c r="G160" s="14"/>
      <c r="H160" s="14" t="s">
        <v>1517</v>
      </c>
      <c r="I160" s="15">
        <v>1236.8499999999999</v>
      </c>
      <c r="J160" s="77">
        <v>2</v>
      </c>
      <c r="K160" s="92"/>
    </row>
    <row r="161" spans="1:11" ht="12.75" x14ac:dyDescent="0.2">
      <c r="A161" s="14" t="s">
        <v>1506</v>
      </c>
      <c r="B161" s="14" t="s">
        <v>1769</v>
      </c>
      <c r="C161" s="14" t="s">
        <v>1598</v>
      </c>
      <c r="D161" s="16">
        <v>45782</v>
      </c>
      <c r="E161" s="16"/>
      <c r="F161" s="14" t="s">
        <v>1518</v>
      </c>
      <c r="G161" s="14"/>
      <c r="H161" s="14" t="s">
        <v>1519</v>
      </c>
      <c r="I161" s="15">
        <v>802.4</v>
      </c>
      <c r="J161" s="77">
        <v>2</v>
      </c>
      <c r="K161" s="92"/>
    </row>
    <row r="162" spans="1:11" ht="12.75" x14ac:dyDescent="0.2">
      <c r="A162" s="14" t="s">
        <v>1506</v>
      </c>
      <c r="B162" s="14" t="s">
        <v>1770</v>
      </c>
      <c r="C162" s="14" t="s">
        <v>1598</v>
      </c>
      <c r="D162" s="16">
        <v>45782</v>
      </c>
      <c r="E162" s="16"/>
      <c r="F162" s="14" t="s">
        <v>1518</v>
      </c>
      <c r="G162" s="14"/>
      <c r="H162" s="14" t="s">
        <v>1615</v>
      </c>
      <c r="I162" s="15">
        <v>1052.4000000000001</v>
      </c>
      <c r="J162" s="77">
        <v>4</v>
      </c>
      <c r="K162" s="92"/>
    </row>
    <row r="163" spans="1:11" ht="33.75" x14ac:dyDescent="0.2">
      <c r="A163" s="14" t="s">
        <v>1506</v>
      </c>
      <c r="B163" s="14" t="s">
        <v>1771</v>
      </c>
      <c r="C163" s="14"/>
      <c r="D163" s="16">
        <v>45782</v>
      </c>
      <c r="E163" s="16"/>
      <c r="F163" s="14" t="s">
        <v>1616</v>
      </c>
      <c r="G163" s="14"/>
      <c r="H163" s="14" t="s">
        <v>1617</v>
      </c>
      <c r="I163" s="15">
        <v>400</v>
      </c>
      <c r="J163" s="77">
        <v>2</v>
      </c>
      <c r="K163" s="92"/>
    </row>
    <row r="164" spans="1:11" ht="12.75" x14ac:dyDescent="0.2">
      <c r="A164" s="14" t="s">
        <v>1506</v>
      </c>
      <c r="B164" s="14" t="s">
        <v>1772</v>
      </c>
      <c r="C164" s="14" t="s">
        <v>1618</v>
      </c>
      <c r="D164" s="16">
        <v>45783</v>
      </c>
      <c r="E164" s="16"/>
      <c r="F164" s="14" t="s">
        <v>1566</v>
      </c>
      <c r="G164" s="14" t="s">
        <v>1567</v>
      </c>
      <c r="H164" s="14" t="s">
        <v>1568</v>
      </c>
      <c r="I164" s="15">
        <v>43.17</v>
      </c>
      <c r="J164" s="77">
        <v>3</v>
      </c>
      <c r="K164" s="92"/>
    </row>
    <row r="165" spans="1:11" ht="33.75" x14ac:dyDescent="0.2">
      <c r="A165" s="14" t="s">
        <v>1506</v>
      </c>
      <c r="B165" s="14" t="s">
        <v>1773</v>
      </c>
      <c r="C165" s="14" t="s">
        <v>1619</v>
      </c>
      <c r="D165" s="16">
        <v>45783</v>
      </c>
      <c r="E165" s="16"/>
      <c r="F165" s="14" t="s">
        <v>1704</v>
      </c>
      <c r="G165" s="14" t="s">
        <v>1605</v>
      </c>
      <c r="H165" s="14" t="s">
        <v>1606</v>
      </c>
      <c r="I165" s="15">
        <v>1200</v>
      </c>
      <c r="J165" s="77">
        <v>3</v>
      </c>
      <c r="K165" s="92"/>
    </row>
    <row r="166" spans="1:11" ht="22.5" x14ac:dyDescent="0.2">
      <c r="A166" s="14" t="s">
        <v>1506</v>
      </c>
      <c r="B166" s="14" t="s">
        <v>1774</v>
      </c>
      <c r="C166" s="14" t="s">
        <v>1620</v>
      </c>
      <c r="D166" s="16">
        <v>45783</v>
      </c>
      <c r="E166" s="16"/>
      <c r="F166" s="14" t="s">
        <v>1621</v>
      </c>
      <c r="G166" s="14" t="s">
        <v>1559</v>
      </c>
      <c r="H166" s="14" t="s">
        <v>1560</v>
      </c>
      <c r="I166" s="15">
        <v>2500</v>
      </c>
      <c r="J166" s="77">
        <v>3</v>
      </c>
      <c r="K166" s="92"/>
    </row>
    <row r="167" spans="1:11" ht="45" x14ac:dyDescent="0.2">
      <c r="A167" s="14" t="s">
        <v>1506</v>
      </c>
      <c r="B167" s="14" t="s">
        <v>1775</v>
      </c>
      <c r="C167" s="14" t="s">
        <v>1622</v>
      </c>
      <c r="D167" s="16">
        <v>45789</v>
      </c>
      <c r="E167" s="16"/>
      <c r="F167" s="14" t="s">
        <v>1623</v>
      </c>
      <c r="G167" s="14" t="s">
        <v>1624</v>
      </c>
      <c r="H167" s="14" t="s">
        <v>1625</v>
      </c>
      <c r="I167" s="15">
        <v>700</v>
      </c>
      <c r="J167" s="77">
        <v>3</v>
      </c>
      <c r="K167" s="92"/>
    </row>
    <row r="168" spans="1:11" ht="22.5" x14ac:dyDescent="0.2">
      <c r="A168" s="14" t="s">
        <v>1506</v>
      </c>
      <c r="B168" s="14" t="s">
        <v>1776</v>
      </c>
      <c r="C168" s="14" t="s">
        <v>1626</v>
      </c>
      <c r="D168" s="16">
        <v>45789</v>
      </c>
      <c r="E168" s="16"/>
      <c r="F168" s="14" t="s">
        <v>1627</v>
      </c>
      <c r="G168" s="14" t="s">
        <v>1628</v>
      </c>
      <c r="H168" s="14" t="s">
        <v>1629</v>
      </c>
      <c r="I168" s="15">
        <v>147.84</v>
      </c>
      <c r="J168" s="77">
        <v>3</v>
      </c>
      <c r="K168" s="92"/>
    </row>
    <row r="169" spans="1:11" ht="33.75" x14ac:dyDescent="0.2">
      <c r="A169" s="14" t="s">
        <v>1506</v>
      </c>
      <c r="B169" s="14" t="s">
        <v>1777</v>
      </c>
      <c r="C169" s="14"/>
      <c r="D169" s="16">
        <v>45791</v>
      </c>
      <c r="E169" s="16"/>
      <c r="F169" s="14" t="s">
        <v>1712</v>
      </c>
      <c r="G169" s="14"/>
      <c r="H169" s="14" t="s">
        <v>1630</v>
      </c>
      <c r="I169" s="15">
        <v>100</v>
      </c>
      <c r="J169" s="77">
        <v>2</v>
      </c>
      <c r="K169" s="92"/>
    </row>
    <row r="170" spans="1:11" ht="22.5" x14ac:dyDescent="0.2">
      <c r="A170" s="14" t="s">
        <v>1506</v>
      </c>
      <c r="B170" s="14" t="s">
        <v>1778</v>
      </c>
      <c r="C170" s="14" t="s">
        <v>1631</v>
      </c>
      <c r="D170" s="16">
        <v>45798</v>
      </c>
      <c r="E170" s="16"/>
      <c r="F170" s="14" t="s">
        <v>1632</v>
      </c>
      <c r="G170" s="14" t="s">
        <v>1513</v>
      </c>
      <c r="H170" s="14" t="s">
        <v>1514</v>
      </c>
      <c r="I170" s="15">
        <v>405.72</v>
      </c>
      <c r="J170" s="77">
        <v>1</v>
      </c>
      <c r="K170" s="92"/>
    </row>
    <row r="171" spans="1:11" ht="12.75" x14ac:dyDescent="0.2">
      <c r="A171" s="14" t="s">
        <v>1506</v>
      </c>
      <c r="B171" s="14" t="s">
        <v>1779</v>
      </c>
      <c r="C171" s="14" t="s">
        <v>1633</v>
      </c>
      <c r="D171" s="16">
        <v>45798</v>
      </c>
      <c r="E171" s="16"/>
      <c r="F171" s="14" t="s">
        <v>1634</v>
      </c>
      <c r="G171" s="14" t="s">
        <v>1635</v>
      </c>
      <c r="H171" s="14" t="s">
        <v>1636</v>
      </c>
      <c r="I171" s="15">
        <v>62.32</v>
      </c>
      <c r="J171" s="77">
        <v>4</v>
      </c>
      <c r="K171" s="92"/>
    </row>
    <row r="172" spans="1:11" ht="12.75" x14ac:dyDescent="0.2">
      <c r="A172" s="14" t="s">
        <v>1506</v>
      </c>
      <c r="B172" s="14" t="s">
        <v>1780</v>
      </c>
      <c r="C172" s="14" t="s">
        <v>1637</v>
      </c>
      <c r="D172" s="16">
        <v>45798</v>
      </c>
      <c r="E172" s="16"/>
      <c r="F172" s="14" t="s">
        <v>1638</v>
      </c>
      <c r="G172" s="14" t="s">
        <v>1541</v>
      </c>
      <c r="H172" s="14" t="s">
        <v>1542</v>
      </c>
      <c r="I172" s="15">
        <v>312.86</v>
      </c>
      <c r="J172" s="77">
        <v>4</v>
      </c>
      <c r="K172" s="92"/>
    </row>
    <row r="173" spans="1:11" ht="45" x14ac:dyDescent="0.2">
      <c r="A173" s="14" t="s">
        <v>1506</v>
      </c>
      <c r="B173" s="14" t="s">
        <v>1781</v>
      </c>
      <c r="C173" s="14" t="s">
        <v>1639</v>
      </c>
      <c r="D173" s="16">
        <v>45800</v>
      </c>
      <c r="E173" s="16"/>
      <c r="F173" s="14" t="s">
        <v>1640</v>
      </c>
      <c r="G173" s="14" t="s">
        <v>1641</v>
      </c>
      <c r="H173" s="14" t="s">
        <v>1642</v>
      </c>
      <c r="I173" s="15">
        <v>1185.9000000000001</v>
      </c>
      <c r="J173" s="77">
        <v>3</v>
      </c>
      <c r="K173" s="92"/>
    </row>
    <row r="174" spans="1:11" ht="33.75" x14ac:dyDescent="0.2">
      <c r="A174" s="14" t="s">
        <v>1506</v>
      </c>
      <c r="B174" s="14" t="s">
        <v>1782</v>
      </c>
      <c r="C174" s="14"/>
      <c r="D174" s="16">
        <v>45804</v>
      </c>
      <c r="E174" s="16"/>
      <c r="F174" s="14" t="s">
        <v>1693</v>
      </c>
      <c r="G174" s="14"/>
      <c r="H174" s="14" t="s">
        <v>1643</v>
      </c>
      <c r="I174" s="15">
        <v>100</v>
      </c>
      <c r="J174" s="77">
        <v>2</v>
      </c>
      <c r="K174" s="92"/>
    </row>
    <row r="175" spans="1:11" ht="22.5" x14ac:dyDescent="0.2">
      <c r="A175" s="14" t="s">
        <v>1506</v>
      </c>
      <c r="B175" s="14" t="s">
        <v>1783</v>
      </c>
      <c r="C175" s="14" t="s">
        <v>1644</v>
      </c>
      <c r="D175" s="16">
        <v>45806</v>
      </c>
      <c r="E175" s="16"/>
      <c r="F175" s="14" t="s">
        <v>1645</v>
      </c>
      <c r="G175" s="14"/>
      <c r="H175" s="14" t="s">
        <v>1546</v>
      </c>
      <c r="I175" s="15">
        <v>1036</v>
      </c>
      <c r="J175" s="77">
        <v>3</v>
      </c>
      <c r="K175" s="92"/>
    </row>
    <row r="176" spans="1:11" ht="22.5" x14ac:dyDescent="0.2">
      <c r="A176" s="14" t="s">
        <v>1506</v>
      </c>
      <c r="B176" s="14" t="s">
        <v>1784</v>
      </c>
      <c r="C176" s="14" t="s">
        <v>1646</v>
      </c>
      <c r="D176" s="16">
        <v>45806</v>
      </c>
      <c r="E176" s="16"/>
      <c r="F176" s="14" t="s">
        <v>1647</v>
      </c>
      <c r="G176" s="14" t="s">
        <v>1648</v>
      </c>
      <c r="H176" s="14" t="s">
        <v>1649</v>
      </c>
      <c r="I176" s="15">
        <v>1809</v>
      </c>
      <c r="J176" s="77">
        <v>3</v>
      </c>
      <c r="K176" s="92"/>
    </row>
    <row r="177" spans="1:11" ht="12.75" x14ac:dyDescent="0.2">
      <c r="A177" s="14" t="s">
        <v>1506</v>
      </c>
      <c r="B177" s="14" t="s">
        <v>1785</v>
      </c>
      <c r="C177" s="14" t="s">
        <v>1650</v>
      </c>
      <c r="D177" s="16">
        <v>45806</v>
      </c>
      <c r="E177" s="16"/>
      <c r="F177" s="14" t="s">
        <v>1562</v>
      </c>
      <c r="G177" s="14" t="s">
        <v>1651</v>
      </c>
      <c r="H177" s="14" t="s">
        <v>1652</v>
      </c>
      <c r="I177" s="15">
        <v>755.46</v>
      </c>
      <c r="J177" s="77">
        <v>4</v>
      </c>
      <c r="K177" s="92"/>
    </row>
    <row r="178" spans="1:11" ht="12.75" x14ac:dyDescent="0.2">
      <c r="A178" s="14" t="s">
        <v>1506</v>
      </c>
      <c r="B178" s="14" t="s">
        <v>1786</v>
      </c>
      <c r="C178" s="14" t="s">
        <v>613</v>
      </c>
      <c r="D178" s="16">
        <v>45806</v>
      </c>
      <c r="E178" s="16"/>
      <c r="F178" s="14" t="s">
        <v>1562</v>
      </c>
      <c r="G178" s="14" t="s">
        <v>1653</v>
      </c>
      <c r="H178" s="14" t="s">
        <v>1654</v>
      </c>
      <c r="I178" s="15">
        <v>226.92</v>
      </c>
      <c r="J178" s="77">
        <v>2</v>
      </c>
      <c r="K178" s="92"/>
    </row>
    <row r="179" spans="1:11" ht="12.75" x14ac:dyDescent="0.2">
      <c r="A179" s="14" t="s">
        <v>1506</v>
      </c>
      <c r="B179" s="14" t="s">
        <v>1787</v>
      </c>
      <c r="C179" s="14" t="s">
        <v>613</v>
      </c>
      <c r="D179" s="16">
        <v>45806</v>
      </c>
      <c r="E179" s="16"/>
      <c r="F179" s="14" t="s">
        <v>1562</v>
      </c>
      <c r="G179" s="14" t="s">
        <v>1655</v>
      </c>
      <c r="H179" s="14" t="s">
        <v>1656</v>
      </c>
      <c r="I179" s="15">
        <v>420</v>
      </c>
      <c r="J179" s="77">
        <v>4</v>
      </c>
      <c r="K179" s="92"/>
    </row>
    <row r="180" spans="1:11" ht="12.75" x14ac:dyDescent="0.2">
      <c r="A180" s="14" t="s">
        <v>1506</v>
      </c>
      <c r="B180" s="14" t="s">
        <v>1788</v>
      </c>
      <c r="C180" s="14"/>
      <c r="D180" s="16">
        <v>45808</v>
      </c>
      <c r="E180" s="16"/>
      <c r="F180" s="14" t="s">
        <v>1509</v>
      </c>
      <c r="G180" s="14" t="s">
        <v>1510</v>
      </c>
      <c r="H180" s="14" t="s">
        <v>1511</v>
      </c>
      <c r="I180" s="15">
        <v>8.65</v>
      </c>
      <c r="J180" s="77">
        <v>4</v>
      </c>
      <c r="K180" s="92"/>
    </row>
    <row r="181" spans="1:11" ht="12.75" x14ac:dyDescent="0.2">
      <c r="A181" s="14" t="s">
        <v>1506</v>
      </c>
      <c r="B181" s="14"/>
      <c r="C181" s="14"/>
      <c r="D181" s="16"/>
      <c r="E181" s="16"/>
      <c r="F181" s="14"/>
      <c r="G181" s="14"/>
      <c r="H181" s="14"/>
      <c r="I181" s="15"/>
      <c r="J181" s="77"/>
      <c r="K181" s="92"/>
    </row>
    <row r="182" spans="1:11" ht="12.75" x14ac:dyDescent="0.2">
      <c r="A182" s="14" t="s">
        <v>1506</v>
      </c>
      <c r="B182" s="14" t="s">
        <v>1789</v>
      </c>
      <c r="C182" s="14" t="s">
        <v>1657</v>
      </c>
      <c r="D182" s="16">
        <v>45814</v>
      </c>
      <c r="E182" s="16"/>
      <c r="F182" s="14" t="s">
        <v>1658</v>
      </c>
      <c r="G182" s="14" t="s">
        <v>1659</v>
      </c>
      <c r="H182" s="14" t="s">
        <v>1660</v>
      </c>
      <c r="I182" s="15">
        <v>48</v>
      </c>
      <c r="J182" s="77">
        <v>5</v>
      </c>
      <c r="K182" s="92"/>
    </row>
    <row r="183" spans="1:11" ht="33.75" x14ac:dyDescent="0.2">
      <c r="A183" s="14" t="s">
        <v>1506</v>
      </c>
      <c r="B183" s="14" t="s">
        <v>1790</v>
      </c>
      <c r="C183" s="14" t="s">
        <v>1661</v>
      </c>
      <c r="D183" s="16">
        <v>45814</v>
      </c>
      <c r="E183" s="16"/>
      <c r="F183" s="14" t="s">
        <v>1662</v>
      </c>
      <c r="G183" s="14" t="s">
        <v>1663</v>
      </c>
      <c r="H183" s="14" t="s">
        <v>1715</v>
      </c>
      <c r="I183" s="15">
        <v>54.12</v>
      </c>
      <c r="J183" s="77">
        <v>5</v>
      </c>
      <c r="K183" s="92"/>
    </row>
    <row r="184" spans="1:11" ht="22.5" x14ac:dyDescent="0.2">
      <c r="A184" s="14" t="s">
        <v>1506</v>
      </c>
      <c r="B184" s="14" t="s">
        <v>1791</v>
      </c>
      <c r="C184" s="14" t="s">
        <v>1664</v>
      </c>
      <c r="D184" s="16">
        <v>45818</v>
      </c>
      <c r="E184" s="16"/>
      <c r="F184" s="14" t="s">
        <v>1665</v>
      </c>
      <c r="G184" s="14" t="s">
        <v>1524</v>
      </c>
      <c r="H184" s="14" t="s">
        <v>1654</v>
      </c>
      <c r="I184" s="15">
        <v>90</v>
      </c>
      <c r="J184" s="77">
        <v>2</v>
      </c>
      <c r="K184" s="92"/>
    </row>
    <row r="185" spans="1:11" ht="12.75" x14ac:dyDescent="0.2">
      <c r="A185" s="14" t="s">
        <v>1506</v>
      </c>
      <c r="B185" s="14" t="s">
        <v>1792</v>
      </c>
      <c r="C185" s="14" t="s">
        <v>1666</v>
      </c>
      <c r="D185" s="16">
        <v>45818</v>
      </c>
      <c r="E185" s="16"/>
      <c r="F185" s="14" t="s">
        <v>1518</v>
      </c>
      <c r="G185" s="14"/>
      <c r="H185" s="14" t="s">
        <v>1519</v>
      </c>
      <c r="I185" s="15">
        <v>1148.48</v>
      </c>
      <c r="J185" s="77">
        <v>4</v>
      </c>
      <c r="K185" s="92"/>
    </row>
    <row r="186" spans="1:11" ht="12.75" x14ac:dyDescent="0.2">
      <c r="A186" s="14" t="s">
        <v>1506</v>
      </c>
      <c r="B186" s="14" t="s">
        <v>1793</v>
      </c>
      <c r="C186" s="14" t="s">
        <v>1561</v>
      </c>
      <c r="D186" s="16">
        <v>45782</v>
      </c>
      <c r="E186" s="16"/>
      <c r="F186" s="14" t="s">
        <v>1614</v>
      </c>
      <c r="G186" s="14" t="s">
        <v>1563</v>
      </c>
      <c r="H186" s="14" t="s">
        <v>1564</v>
      </c>
      <c r="I186" s="15">
        <v>1330.96</v>
      </c>
      <c r="J186" s="77">
        <v>4</v>
      </c>
      <c r="K186" s="92"/>
    </row>
    <row r="187" spans="1:11" ht="22.5" x14ac:dyDescent="0.2">
      <c r="A187" s="14" t="s">
        <v>1506</v>
      </c>
      <c r="B187" s="14" t="s">
        <v>1798</v>
      </c>
      <c r="C187" s="14"/>
      <c r="D187" s="16">
        <v>45761</v>
      </c>
      <c r="E187" s="16"/>
      <c r="F187" s="14" t="s">
        <v>1713</v>
      </c>
      <c r="G187" s="14"/>
      <c r="H187" s="14" t="s">
        <v>1714</v>
      </c>
      <c r="I187" s="15">
        <v>4950</v>
      </c>
      <c r="J187" s="77">
        <v>3</v>
      </c>
      <c r="K187" s="92"/>
    </row>
    <row r="188" spans="1:11" ht="12.75" x14ac:dyDescent="0.2">
      <c r="A188" s="14" t="s">
        <v>1506</v>
      </c>
      <c r="B188" s="14" t="s">
        <v>1797</v>
      </c>
      <c r="C188" s="14" t="s">
        <v>1694</v>
      </c>
      <c r="D188" s="16">
        <v>45742</v>
      </c>
      <c r="E188" s="16"/>
      <c r="F188" s="14" t="s">
        <v>1695</v>
      </c>
      <c r="G188" s="14" t="s">
        <v>1696</v>
      </c>
      <c r="H188" s="14" t="s">
        <v>1697</v>
      </c>
      <c r="I188" s="15">
        <v>9280</v>
      </c>
      <c r="J188" s="77">
        <v>5</v>
      </c>
      <c r="K188" s="92"/>
    </row>
    <row r="189" spans="1:11" ht="12.75" x14ac:dyDescent="0.2">
      <c r="A189" s="14" t="s">
        <v>1506</v>
      </c>
      <c r="B189" s="14" t="s">
        <v>1799</v>
      </c>
      <c r="C189" s="14" t="s">
        <v>1698</v>
      </c>
      <c r="D189" s="16">
        <v>45734</v>
      </c>
      <c r="E189" s="16"/>
      <c r="F189" s="14" t="s">
        <v>1695</v>
      </c>
      <c r="G189" s="14" t="s">
        <v>1524</v>
      </c>
      <c r="H189" s="14" t="s">
        <v>1699</v>
      </c>
      <c r="I189" s="15">
        <v>122.13</v>
      </c>
      <c r="J189" s="77">
        <v>2</v>
      </c>
      <c r="K189" s="92"/>
    </row>
    <row r="190" spans="1:11" ht="12.75" x14ac:dyDescent="0.2">
      <c r="A190" s="14" t="s">
        <v>1506</v>
      </c>
      <c r="B190" s="14"/>
      <c r="C190" s="14"/>
      <c r="D190" s="16"/>
      <c r="E190" s="16"/>
      <c r="F190" s="14"/>
      <c r="G190" s="14"/>
      <c r="H190" s="14"/>
      <c r="I190" s="15"/>
      <c r="J190" s="77"/>
      <c r="K190" s="92"/>
    </row>
    <row r="191" spans="1:11" ht="12.75" x14ac:dyDescent="0.2">
      <c r="A191" s="14" t="s">
        <v>1506</v>
      </c>
      <c r="B191" s="14" t="s">
        <v>1794</v>
      </c>
      <c r="C191" s="14" t="s">
        <v>1700</v>
      </c>
      <c r="D191" s="16">
        <v>45869</v>
      </c>
      <c r="E191" s="16"/>
      <c r="F191" s="14" t="s">
        <v>1701</v>
      </c>
      <c r="G191" s="14" t="s">
        <v>1702</v>
      </c>
      <c r="H191" s="14" t="s">
        <v>1703</v>
      </c>
      <c r="I191" s="15">
        <v>402.01</v>
      </c>
      <c r="J191" s="77">
        <v>4</v>
      </c>
      <c r="K191" s="92"/>
    </row>
    <row r="192" spans="1:11" ht="12.75" x14ac:dyDescent="0.2">
      <c r="A192" s="14" t="s">
        <v>1506</v>
      </c>
      <c r="B192" s="14" t="s">
        <v>1795</v>
      </c>
      <c r="C192" s="14"/>
      <c r="D192" s="16">
        <v>45869</v>
      </c>
      <c r="E192" s="16"/>
      <c r="F192" s="14" t="s">
        <v>1509</v>
      </c>
      <c r="G192" s="14" t="s">
        <v>1510</v>
      </c>
      <c r="H192" s="14" t="s">
        <v>1511</v>
      </c>
      <c r="I192" s="15">
        <v>8.9</v>
      </c>
      <c r="J192" s="77">
        <v>4</v>
      </c>
      <c r="K192" s="92"/>
    </row>
    <row r="193" spans="1:11" ht="12.75" x14ac:dyDescent="0.2">
      <c r="A193" s="14" t="s">
        <v>1506</v>
      </c>
      <c r="B193" s="14" t="s">
        <v>1796</v>
      </c>
      <c r="C193" s="14"/>
      <c r="D193" s="16">
        <v>45900</v>
      </c>
      <c r="E193" s="16"/>
      <c r="F193" s="14" t="s">
        <v>1509</v>
      </c>
      <c r="G193" s="14" t="s">
        <v>1510</v>
      </c>
      <c r="H193" s="14" t="s">
        <v>1511</v>
      </c>
      <c r="I193" s="15">
        <v>8.9</v>
      </c>
      <c r="J193" s="77">
        <v>4</v>
      </c>
      <c r="K193" s="92"/>
    </row>
    <row r="194" spans="1:11" ht="12.75" x14ac:dyDescent="0.2">
      <c r="A194" s="14" t="s">
        <v>1506</v>
      </c>
      <c r="B194" s="14"/>
      <c r="C194" s="14"/>
      <c r="D194" s="16"/>
      <c r="E194" s="16"/>
      <c r="F194" s="14"/>
      <c r="G194" s="14"/>
      <c r="H194" s="14"/>
      <c r="I194" s="15"/>
      <c r="J194" s="77"/>
      <c r="K194" s="92"/>
    </row>
    <row r="195" spans="1:11" ht="12.75" x14ac:dyDescent="0.2">
      <c r="A195" s="14" t="s">
        <v>1506</v>
      </c>
      <c r="B195" s="14"/>
      <c r="C195" s="14"/>
      <c r="D195" s="16"/>
      <c r="E195" s="16"/>
      <c r="F195" s="14"/>
      <c r="G195" s="14"/>
      <c r="H195" s="14"/>
      <c r="I195" s="15"/>
      <c r="J195" s="77"/>
      <c r="K195" s="92"/>
    </row>
    <row r="196" spans="1:11" ht="12.75" x14ac:dyDescent="0.2">
      <c r="A196" s="14" t="s">
        <v>1506</v>
      </c>
      <c r="B196" s="14"/>
      <c r="C196" s="14"/>
      <c r="D196" s="16"/>
      <c r="E196" s="16"/>
      <c r="F196" s="14"/>
      <c r="G196" s="14"/>
      <c r="H196" s="14"/>
      <c r="I196" s="15"/>
      <c r="J196" s="77"/>
      <c r="K196" s="92"/>
    </row>
    <row r="197" spans="1:11" ht="12.75" x14ac:dyDescent="0.2">
      <c r="A197" s="14" t="s">
        <v>1506</v>
      </c>
      <c r="B197" s="14"/>
      <c r="C197" s="14"/>
      <c r="D197" s="16"/>
      <c r="E197" s="16"/>
      <c r="F197" s="14"/>
      <c r="G197" s="14"/>
      <c r="H197" s="14"/>
      <c r="I197" s="15"/>
      <c r="J197" s="77"/>
      <c r="K197" s="92"/>
    </row>
    <row r="198" spans="1:11" ht="12.75" x14ac:dyDescent="0.2">
      <c r="A198" s="14" t="s">
        <v>1506</v>
      </c>
      <c r="B198" s="14"/>
      <c r="C198" s="14"/>
      <c r="D198" s="16"/>
      <c r="E198" s="16"/>
      <c r="F198" s="14"/>
      <c r="G198" s="14"/>
      <c r="H198" s="14"/>
      <c r="I198" s="15"/>
      <c r="J198" s="77"/>
      <c r="K198" s="92"/>
    </row>
    <row r="199" spans="1:11" ht="12.75" x14ac:dyDescent="0.2">
      <c r="A199" s="14" t="s">
        <v>1506</v>
      </c>
      <c r="B199" s="14"/>
      <c r="C199" s="14"/>
      <c r="D199" s="16"/>
      <c r="E199" s="16"/>
      <c r="F199" s="14"/>
      <c r="G199" s="14"/>
      <c r="H199" s="14"/>
      <c r="I199" s="15"/>
      <c r="J199" s="77"/>
      <c r="K199" s="92"/>
    </row>
    <row r="200" spans="1:11" ht="12.75" x14ac:dyDescent="0.2">
      <c r="A200" s="14" t="s">
        <v>1506</v>
      </c>
      <c r="B200" s="14"/>
      <c r="C200" s="14"/>
      <c r="D200" s="16"/>
      <c r="E200" s="16"/>
      <c r="F200" s="14"/>
      <c r="G200" s="14"/>
      <c r="H200" s="14"/>
      <c r="I200" s="15"/>
      <c r="J200" s="77"/>
      <c r="K200" s="92"/>
    </row>
    <row r="201" spans="1:11" ht="12.75" x14ac:dyDescent="0.2">
      <c r="A201" s="14" t="s">
        <v>1506</v>
      </c>
      <c r="B201" s="14"/>
      <c r="C201" s="14"/>
      <c r="D201" s="16"/>
      <c r="E201" s="16"/>
      <c r="F201" s="14"/>
      <c r="G201" s="14"/>
      <c r="H201" s="14"/>
      <c r="I201" s="15"/>
      <c r="J201" s="77"/>
      <c r="K201" s="92"/>
    </row>
    <row r="202" spans="1:11" ht="12.75" x14ac:dyDescent="0.2">
      <c r="A202" s="14" t="s">
        <v>1506</v>
      </c>
      <c r="B202" s="14"/>
      <c r="C202" s="14"/>
      <c r="D202" s="16"/>
      <c r="E202" s="16"/>
      <c r="F202" s="14"/>
      <c r="G202" s="14"/>
      <c r="H202" s="14"/>
      <c r="I202" s="15"/>
      <c r="J202" s="77"/>
      <c r="K202" s="92"/>
    </row>
    <row r="203" spans="1:11" ht="12.75" x14ac:dyDescent="0.2">
      <c r="A203" s="14" t="s">
        <v>1506</v>
      </c>
      <c r="B203" s="14"/>
      <c r="C203" s="14"/>
      <c r="D203" s="16"/>
      <c r="E203" s="16"/>
      <c r="F203" s="14"/>
      <c r="G203" s="14"/>
      <c r="H203" s="14"/>
      <c r="I203" s="15"/>
      <c r="J203" s="77"/>
      <c r="K203" s="92"/>
    </row>
    <row r="204" spans="1:11" ht="12.75" x14ac:dyDescent="0.2">
      <c r="A204" s="14" t="s">
        <v>1506</v>
      </c>
      <c r="B204" s="14"/>
      <c r="C204" s="14"/>
      <c r="D204" s="16"/>
      <c r="E204" s="16"/>
      <c r="F204" s="14"/>
      <c r="G204" s="14"/>
      <c r="H204" s="14"/>
      <c r="I204" s="15"/>
      <c r="J204" s="77"/>
      <c r="K204" s="92"/>
    </row>
    <row r="205" spans="1:11" ht="12.75" x14ac:dyDescent="0.2">
      <c r="A205" s="14" t="s">
        <v>1506</v>
      </c>
      <c r="B205" s="14"/>
      <c r="C205" s="14"/>
      <c r="D205" s="16"/>
      <c r="E205" s="16"/>
      <c r="F205" s="14"/>
      <c r="G205" s="14"/>
      <c r="H205" s="14"/>
      <c r="I205" s="15"/>
      <c r="J205" s="77"/>
      <c r="K205" s="92"/>
    </row>
    <row r="206" spans="1:11" ht="12.75" x14ac:dyDescent="0.2">
      <c r="A206" s="14" t="s">
        <v>1506</v>
      </c>
      <c r="B206" s="14"/>
      <c r="C206" s="14"/>
      <c r="D206" s="16"/>
      <c r="E206" s="16"/>
      <c r="F206" s="14"/>
      <c r="G206" s="14"/>
      <c r="H206" s="14"/>
      <c r="I206" s="15"/>
      <c r="J206" s="77"/>
      <c r="K206" s="92"/>
    </row>
    <row r="207" spans="1:11" ht="12.75" x14ac:dyDescent="0.2">
      <c r="A207" s="14" t="s">
        <v>1506</v>
      </c>
      <c r="B207" s="14"/>
      <c r="C207" s="14"/>
      <c r="D207" s="16"/>
      <c r="E207" s="16"/>
      <c r="F207" s="14"/>
      <c r="G207" s="14"/>
      <c r="H207" s="14"/>
      <c r="I207" s="15"/>
      <c r="J207" s="77"/>
      <c r="K207" s="92"/>
    </row>
    <row r="208" spans="1:11" ht="12.75" x14ac:dyDescent="0.2">
      <c r="A208" s="14" t="s">
        <v>1506</v>
      </c>
      <c r="B208" s="14"/>
      <c r="C208" s="14"/>
      <c r="D208" s="16"/>
      <c r="E208" s="16"/>
      <c r="F208" s="14"/>
      <c r="G208" s="14"/>
      <c r="H208" s="14"/>
      <c r="I208" s="15"/>
      <c r="J208" s="77"/>
      <c r="K208" s="92"/>
    </row>
    <row r="209" spans="1:11" ht="12.75" x14ac:dyDescent="0.2">
      <c r="A209" s="14" t="s">
        <v>1506</v>
      </c>
      <c r="B209" s="14"/>
      <c r="C209" s="14"/>
      <c r="D209" s="16"/>
      <c r="E209" s="16"/>
      <c r="F209" s="14"/>
      <c r="G209" s="14"/>
      <c r="H209" s="14"/>
      <c r="I209" s="15"/>
      <c r="J209" s="77"/>
      <c r="K209" s="92"/>
    </row>
    <row r="210" spans="1:11" ht="12.75" x14ac:dyDescent="0.2">
      <c r="A210" s="14" t="s">
        <v>1506</v>
      </c>
      <c r="B210" s="14"/>
      <c r="C210" s="14"/>
      <c r="D210" s="16"/>
      <c r="E210" s="16"/>
      <c r="F210" s="14"/>
      <c r="G210" s="14"/>
      <c r="H210" s="14"/>
      <c r="I210" s="15"/>
      <c r="J210" s="77"/>
      <c r="K210" s="92"/>
    </row>
    <row r="211" spans="1:11" ht="12.75" x14ac:dyDescent="0.2">
      <c r="A211" s="14" t="s">
        <v>1506</v>
      </c>
      <c r="B211" s="14"/>
      <c r="C211" s="14"/>
      <c r="D211" s="16"/>
      <c r="E211" s="16"/>
      <c r="F211" s="14"/>
      <c r="G211" s="14"/>
      <c r="H211" s="14"/>
      <c r="I211" s="15"/>
      <c r="J211" s="77"/>
      <c r="K211" s="92"/>
    </row>
    <row r="212" spans="1:11" ht="12.75" x14ac:dyDescent="0.2">
      <c r="A212" s="14" t="s">
        <v>1506</v>
      </c>
      <c r="B212" s="14"/>
      <c r="C212" s="14"/>
      <c r="D212" s="16"/>
      <c r="E212" s="16"/>
      <c r="F212" s="14"/>
      <c r="G212" s="14"/>
      <c r="H212" s="14"/>
      <c r="I212" s="15"/>
      <c r="J212" s="77"/>
      <c r="K212" s="92"/>
    </row>
    <row r="213" spans="1:11" ht="12.75" x14ac:dyDescent="0.2">
      <c r="A213" s="14" t="s">
        <v>1506</v>
      </c>
      <c r="B213" s="14"/>
      <c r="C213" s="14"/>
      <c r="D213" s="16"/>
      <c r="E213" s="16"/>
      <c r="F213" s="14"/>
      <c r="G213" s="14"/>
      <c r="H213" s="14"/>
      <c r="I213" s="15"/>
      <c r="J213" s="77"/>
      <c r="K213" s="92"/>
    </row>
    <row r="214" spans="1:11" ht="12.75" x14ac:dyDescent="0.2">
      <c r="A214" s="14" t="s">
        <v>1506</v>
      </c>
      <c r="B214" s="14"/>
      <c r="C214" s="14"/>
      <c r="D214" s="16"/>
      <c r="E214" s="16"/>
      <c r="F214" s="14"/>
      <c r="G214" s="14"/>
      <c r="H214" s="14"/>
      <c r="I214" s="15"/>
      <c r="J214" s="77"/>
      <c r="K214" s="92"/>
    </row>
    <row r="215" spans="1:11" ht="12.75" x14ac:dyDescent="0.2">
      <c r="A215" s="14" t="s">
        <v>1506</v>
      </c>
      <c r="B215" s="14"/>
      <c r="C215" s="14"/>
      <c r="D215" s="16"/>
      <c r="E215" s="16"/>
      <c r="F215" s="14"/>
      <c r="G215" s="14"/>
      <c r="H215" s="14"/>
      <c r="I215" s="15"/>
      <c r="J215" s="77"/>
      <c r="K215" s="92"/>
    </row>
    <row r="216" spans="1:11" ht="12.75" x14ac:dyDescent="0.2">
      <c r="A216" s="14" t="s">
        <v>1506</v>
      </c>
      <c r="B216" s="14"/>
      <c r="C216" s="14"/>
      <c r="D216" s="16"/>
      <c r="E216" s="16"/>
      <c r="F216" s="14"/>
      <c r="G216" s="14"/>
      <c r="H216" s="14"/>
      <c r="I216" s="15"/>
      <c r="J216" s="77"/>
      <c r="K216" s="92"/>
    </row>
    <row r="217" spans="1:11" ht="12.75" x14ac:dyDescent="0.2">
      <c r="A217" s="14" t="s">
        <v>1506</v>
      </c>
      <c r="B217" s="14"/>
      <c r="C217" s="14"/>
      <c r="D217" s="16"/>
      <c r="E217" s="16"/>
      <c r="F217" s="14"/>
      <c r="G217" s="14"/>
      <c r="H217" s="14"/>
      <c r="I217" s="15"/>
      <c r="J217" s="77"/>
      <c r="K217" s="92"/>
    </row>
    <row r="218" spans="1:11" ht="12.75" x14ac:dyDescent="0.2">
      <c r="A218" s="14" t="s">
        <v>1506</v>
      </c>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5" priority="130" stopIfTrue="1">
      <formula>$A1055&lt;&gt;""</formula>
    </cfRule>
  </conditionalFormatting>
  <conditionalFormatting sqref="A1112:H1113">
    <cfRule type="expression" dxfId="94" priority="141" stopIfTrue="1">
      <formula>$A1112&lt;&gt;""</formula>
    </cfRule>
  </conditionalFormatting>
  <conditionalFormatting sqref="A107:J5000">
    <cfRule type="expression" dxfId="93" priority="2" stopIfTrue="1">
      <formula>$A107&lt;&gt;""</formula>
    </cfRule>
  </conditionalFormatting>
  <conditionalFormatting sqref="B164:E174 J170:J179 J188:J209">
    <cfRule type="expression" dxfId="92" priority="54" stopIfTrue="1">
      <formula>$A164&lt;&gt;""</formula>
    </cfRule>
  </conditionalFormatting>
  <conditionalFormatting sqref="B472:E477">
    <cfRule type="expression" dxfId="91" priority="232" stopIfTrue="1">
      <formula>$A472&lt;&gt;""</formula>
    </cfRule>
  </conditionalFormatting>
  <conditionalFormatting sqref="B484:E488">
    <cfRule type="expression" dxfId="90" priority="267" stopIfTrue="1">
      <formula>$A484&lt;&gt;""</formula>
    </cfRule>
  </conditionalFormatting>
  <conditionalFormatting sqref="B689:E689">
    <cfRule type="expression" dxfId="89" priority="159" stopIfTrue="1">
      <formula>$A689&lt;&gt;""</formula>
    </cfRule>
  </conditionalFormatting>
  <conditionalFormatting sqref="B691:E691 H691:I691 B692:I693 B694:E699 H694:I699">
    <cfRule type="expression" dxfId="88" priority="119" stopIfTrue="1">
      <formula>$A691&lt;&gt;""</formula>
    </cfRule>
  </conditionalFormatting>
  <conditionalFormatting sqref="B701:E701 H701:I701">
    <cfRule type="expression" dxfId="87" priority="110" stopIfTrue="1">
      <formula>$A701&lt;&gt;""</formula>
    </cfRule>
  </conditionalFormatting>
  <conditionalFormatting sqref="B819:E819">
    <cfRule type="expression" dxfId="86" priority="182" stopIfTrue="1">
      <formula>$A819&lt;&gt;""</formula>
    </cfRule>
  </conditionalFormatting>
  <conditionalFormatting sqref="B1110:E1110">
    <cfRule type="expression" dxfId="85" priority="228" stopIfTrue="1">
      <formula>$A1110&lt;&gt;""</formula>
    </cfRule>
  </conditionalFormatting>
  <conditionalFormatting sqref="B1114:E1114">
    <cfRule type="expression" dxfId="84" priority="284" stopIfTrue="1">
      <formula>$A1114&lt;&gt;""</formula>
    </cfRule>
  </conditionalFormatting>
  <conditionalFormatting sqref="B1131:E1136">
    <cfRule type="expression" dxfId="83" priority="274" stopIfTrue="1">
      <formula>$A1131&lt;&gt;""</formula>
    </cfRule>
  </conditionalFormatting>
  <conditionalFormatting sqref="B1138:E1148">
    <cfRule type="expression" dxfId="82" priority="142" stopIfTrue="1">
      <formula>$A1138&lt;&gt;""</formula>
    </cfRule>
  </conditionalFormatting>
  <conditionalFormatting sqref="B1152:E1152">
    <cfRule type="expression" dxfId="81" priority="168" stopIfTrue="1">
      <formula>$A1152&lt;&gt;""</formula>
    </cfRule>
  </conditionalFormatting>
  <conditionalFormatting sqref="B1253:E1260 I1253:J1270">
    <cfRule type="expression" dxfId="80" priority="218" stopIfTrue="1">
      <formula>$A1253&lt;&gt;""</formula>
    </cfRule>
  </conditionalFormatting>
  <conditionalFormatting sqref="B1293:E1301">
    <cfRule type="expression" dxfId="79" priority="253" stopIfTrue="1">
      <formula>$A1293&lt;&gt;""</formula>
    </cfRule>
  </conditionalFormatting>
  <conditionalFormatting sqref="B1303:E1326">
    <cfRule type="expression" dxfId="78" priority="132" stopIfTrue="1">
      <formula>$A1303&lt;&gt;""</formula>
    </cfRule>
  </conditionalFormatting>
  <conditionalFormatting sqref="B1360:E1363">
    <cfRule type="expression" dxfId="77" priority="149" stopIfTrue="1">
      <formula>$A1360&lt;&gt;""</formula>
    </cfRule>
  </conditionalFormatting>
  <conditionalFormatting sqref="B1365:E1367">
    <cfRule type="expression" dxfId="76" priority="354" stopIfTrue="1">
      <formula>$A1365&lt;&gt;""</formula>
    </cfRule>
  </conditionalFormatting>
  <conditionalFormatting sqref="B1369:E1379">
    <cfRule type="expression" dxfId="75" priority="173" stopIfTrue="1">
      <formula>$A1369&lt;&gt;""</formula>
    </cfRule>
  </conditionalFormatting>
  <conditionalFormatting sqref="B1393:E1404">
    <cfRule type="expression" dxfId="74" priority="211" stopIfTrue="1">
      <formula>$A1393&lt;&gt;""</formula>
    </cfRule>
  </conditionalFormatting>
  <conditionalFormatting sqref="B1412:E1450">
    <cfRule type="expression" dxfId="73" priority="248" stopIfTrue="1">
      <formula>$A1412&lt;&gt;""</formula>
    </cfRule>
  </conditionalFormatting>
  <conditionalFormatting sqref="B1453:E1458">
    <cfRule type="expression" dxfId="72" priority="318" stopIfTrue="1">
      <formula>$A1453&lt;&gt;""</formula>
    </cfRule>
  </conditionalFormatting>
  <conditionalFormatting sqref="B489:G489">
    <cfRule type="expression" dxfId="71" priority="268" stopIfTrue="1">
      <formula>$A489&lt;&gt;""</formula>
    </cfRule>
  </conditionalFormatting>
  <conditionalFormatting sqref="B217:H217">
    <cfRule type="expression" dxfId="70" priority="14" stopIfTrue="1">
      <formula>$A217&lt;&gt;""</formula>
    </cfRule>
  </conditionalFormatting>
  <conditionalFormatting sqref="B478:H483">
    <cfRule type="expression" dxfId="69" priority="288" stopIfTrue="1">
      <formula>$A478&lt;&gt;""</formula>
    </cfRule>
  </conditionalFormatting>
  <conditionalFormatting sqref="B490:H496">
    <cfRule type="expression" dxfId="68" priority="244" stopIfTrue="1">
      <formula>$A490&lt;&gt;""</formula>
    </cfRule>
  </conditionalFormatting>
  <conditionalFormatting sqref="B1067:H1082">
    <cfRule type="expression" dxfId="67" priority="314" stopIfTrue="1">
      <formula>$A1067&lt;&gt;""</formula>
    </cfRule>
  </conditionalFormatting>
  <conditionalFormatting sqref="B1272:H1274 B1275:E1288 H1275:H1288">
    <cfRule type="expression" dxfId="66" priority="243" stopIfTrue="1">
      <formula>$A1272&lt;&gt;""</formula>
    </cfRule>
  </conditionalFormatting>
  <conditionalFormatting sqref="B1290:H1292">
    <cfRule type="expression" dxfId="65" priority="138" stopIfTrue="1">
      <formula>$A1290&lt;&gt;""</formula>
    </cfRule>
  </conditionalFormatting>
  <conditionalFormatting sqref="B1364:H1364">
    <cfRule type="expression" dxfId="64" priority="384" stopIfTrue="1">
      <formula>$A1364&lt;&gt;""</formula>
    </cfRule>
  </conditionalFormatting>
  <conditionalFormatting sqref="B1380:H1385">
    <cfRule type="expression" dxfId="63" priority="112" stopIfTrue="1">
      <formula>$A1380&lt;&gt;""</formula>
    </cfRule>
  </conditionalFormatting>
  <conditionalFormatting sqref="B1410:H1411">
    <cfRule type="expression" dxfId="62" priority="291" stopIfTrue="1">
      <formula>$A1410&lt;&gt;""</formula>
    </cfRule>
  </conditionalFormatting>
  <conditionalFormatting sqref="B175:I179 B189:I189 B190:E209 I190:I209 I213:J228 B217:E241">
    <cfRule type="expression" dxfId="61" priority="51" stopIfTrue="1">
      <formula>$A175&lt;&gt;""</formula>
    </cfRule>
  </conditionalFormatting>
  <conditionalFormatting sqref="B242:I242 B243:E275">
    <cfRule type="expression" dxfId="60" priority="355" stopIfTrue="1">
      <formula>$A242&lt;&gt;""</formula>
    </cfRule>
  </conditionalFormatting>
  <conditionalFormatting sqref="B276:I320">
    <cfRule type="expression" dxfId="59" priority="188" stopIfTrue="1">
      <formula>$A276&lt;&gt;""</formula>
    </cfRule>
  </conditionalFormatting>
  <conditionalFormatting sqref="B497:I499">
    <cfRule type="expression" dxfId="58" priority="190" stopIfTrue="1">
      <formula>$A497&lt;&gt;""</formula>
    </cfRule>
  </conditionalFormatting>
  <conditionalFormatting sqref="B645:I688">
    <cfRule type="expression" dxfId="57" priority="351" stopIfTrue="1">
      <formula>$A645&lt;&gt;""</formula>
    </cfRule>
  </conditionalFormatting>
  <conditionalFormatting sqref="B690:I690">
    <cfRule type="expression" dxfId="56" priority="117" stopIfTrue="1">
      <formula>$A690&lt;&gt;""</formula>
    </cfRule>
  </conditionalFormatting>
  <conditionalFormatting sqref="B1137:I1137">
    <cfRule type="expression" dxfId="55" priority="242" stopIfTrue="1">
      <formula>$A1137&lt;&gt;""</formula>
    </cfRule>
  </conditionalFormatting>
  <conditionalFormatting sqref="B1149:I1151">
    <cfRule type="expression" dxfId="54" priority="111" stopIfTrue="1">
      <formula>$A1149&lt;&gt;""</formula>
    </cfRule>
  </conditionalFormatting>
  <conditionalFormatting sqref="B1153:I1157">
    <cfRule type="expression" dxfId="53" priority="113" stopIfTrue="1">
      <formula>$A1153&lt;&gt;""</formula>
    </cfRule>
  </conditionalFormatting>
  <conditionalFormatting sqref="B1271:I1271 I1272:I1288">
    <cfRule type="expression" dxfId="52" priority="246" stopIfTrue="1">
      <formula>$A1271&lt;&gt;""</formula>
    </cfRule>
  </conditionalFormatting>
  <conditionalFormatting sqref="B1368:I1368">
    <cfRule type="expression" dxfId="51" priority="241" stopIfTrue="1">
      <formula>$A1368&lt;&gt;""</formula>
    </cfRule>
  </conditionalFormatting>
  <conditionalFormatting sqref="B135:J157 B163:J163">
    <cfRule type="expression" dxfId="50" priority="46" stopIfTrue="1">
      <formula>$A135&lt;&gt;""</formula>
    </cfRule>
  </conditionalFormatting>
  <conditionalFormatting sqref="B360:J420">
    <cfRule type="expression" dxfId="49" priority="356" stopIfTrue="1">
      <formula>$A360&lt;&gt;""</formula>
    </cfRule>
  </conditionalFormatting>
  <conditionalFormatting sqref="B457:J458">
    <cfRule type="expression" dxfId="48" priority="317" stopIfTrue="1">
      <formula>$A457&lt;&gt;""</formula>
    </cfRule>
  </conditionalFormatting>
  <conditionalFormatting sqref="B599:J625">
    <cfRule type="expression" dxfId="47" priority="97" stopIfTrue="1">
      <formula>$A599&lt;&gt;""</formula>
    </cfRule>
  </conditionalFormatting>
  <conditionalFormatting sqref="B1053:J1054">
    <cfRule type="expression" dxfId="46" priority="312" stopIfTrue="1">
      <formula>$A1053&lt;&gt;""</formula>
    </cfRule>
  </conditionalFormatting>
  <conditionalFormatting sqref="B1127:J1130">
    <cfRule type="expression" dxfId="45" priority="102" stopIfTrue="1">
      <formula>$A1127&lt;&gt;""</formula>
    </cfRule>
  </conditionalFormatting>
  <conditionalFormatting sqref="B1158:J1252">
    <cfRule type="expression" dxfId="44" priority="128" stopIfTrue="1">
      <formula>$A1158&lt;&gt;""</formula>
    </cfRule>
  </conditionalFormatting>
  <conditionalFormatting sqref="B1406:J1406">
    <cfRule type="expression" dxfId="43" priority="293" stopIfTrue="1">
      <formula>$A1406&lt;&gt;""</formula>
    </cfRule>
  </conditionalFormatting>
  <conditionalFormatting sqref="B1461:J4374">
    <cfRule type="expression" dxfId="42" priority="137" stopIfTrue="1">
      <formula>$A1461&lt;&gt;""</formula>
    </cfRule>
  </conditionalFormatting>
  <conditionalFormatting sqref="F174">
    <cfRule type="expression" dxfId="41" priority="36" stopIfTrue="1">
      <formula>$A174&lt;&gt;""</formula>
    </cfRule>
  </conditionalFormatting>
  <conditionalFormatting sqref="F191:H195">
    <cfRule type="expression" dxfId="40" priority="27" stopIfTrue="1">
      <formula>$A191&lt;&gt;""</formula>
    </cfRule>
  </conditionalFormatting>
  <conditionalFormatting sqref="F198:H199 G200:H200">
    <cfRule type="expression" dxfId="39" priority="47" stopIfTrue="1">
      <formula>$A198&lt;&gt;""</formula>
    </cfRule>
  </conditionalFormatting>
  <conditionalFormatting sqref="F472:H473">
    <cfRule type="expression" dxfId="38" priority="234" stopIfTrue="1">
      <formula>$A472&lt;&gt;""</formula>
    </cfRule>
  </conditionalFormatting>
  <conditionalFormatting sqref="F476:H477">
    <cfRule type="expression" dxfId="37" priority="324" stopIfTrue="1">
      <formula>$A476&lt;&gt;""</formula>
    </cfRule>
  </conditionalFormatting>
  <conditionalFormatting sqref="F484:H486 H487:H489">
    <cfRule type="expression" dxfId="36" priority="266" stopIfTrue="1">
      <formula>$A484&lt;&gt;""</formula>
    </cfRule>
  </conditionalFormatting>
  <conditionalFormatting sqref="F1131:H1131">
    <cfRule type="expression" dxfId="35" priority="375" stopIfTrue="1">
      <formula>$A1131&lt;&gt;""</formula>
    </cfRule>
  </conditionalFormatting>
  <conditionalFormatting sqref="F1255:H1260">
    <cfRule type="expression" dxfId="34" priority="217" stopIfTrue="1">
      <formula>$A1255&lt;&gt;""</formula>
    </cfRule>
  </conditionalFormatting>
  <conditionalFormatting sqref="F170:I172">
    <cfRule type="expression" dxfId="33" priority="53" stopIfTrue="1">
      <formula>$A170&lt;&gt;""</formula>
    </cfRule>
  </conditionalFormatting>
  <conditionalFormatting sqref="F247:I247">
    <cfRule type="expression" dxfId="32" priority="245" stopIfTrue="1">
      <formula>$A247&lt;&gt;""</formula>
    </cfRule>
  </conditionalFormatting>
  <conditionalFormatting sqref="F164:J169">
    <cfRule type="expression" dxfId="31" priority="37" stopIfTrue="1">
      <formula>$A164&lt;&gt;""</formula>
    </cfRule>
  </conditionalFormatting>
  <conditionalFormatting sqref="F181:J181">
    <cfRule type="expression" dxfId="30" priority="34" stopIfTrue="1">
      <formula>$A181&lt;&gt;""</formula>
    </cfRule>
  </conditionalFormatting>
  <conditionalFormatting sqref="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9" priority="385" stopIfTrue="1">
      <formula>$A229&lt;&gt;""</formula>
    </cfRule>
  </conditionalFormatting>
  <conditionalFormatting sqref="G190:H190">
    <cfRule type="expression" dxfId="28" priority="28" stopIfTrue="1">
      <formula>$A190&lt;&gt;""</formula>
    </cfRule>
  </conditionalFormatting>
  <conditionalFormatting sqref="H193">
    <cfRule type="expression" dxfId="27" priority="1" stopIfTrue="1">
      <formula>$A193&lt;&gt;""</formula>
    </cfRule>
  </conditionalFormatting>
  <conditionalFormatting sqref="H196:H197">
    <cfRule type="expression" dxfId="26" priority="48" stopIfTrue="1">
      <formula>$A196&lt;&gt;""</formula>
    </cfRule>
  </conditionalFormatting>
  <conditionalFormatting sqref="H200:H209">
    <cfRule type="expression" dxfId="25" priority="25" stopIfTrue="1">
      <formula>$A200&lt;&gt;""</formula>
    </cfRule>
  </conditionalFormatting>
  <conditionalFormatting sqref="H213:H215 H217:H228">
    <cfRule type="expression" dxfId="24" priority="45" stopIfTrue="1">
      <formula>$A213&lt;&gt;""</formula>
    </cfRule>
  </conditionalFormatting>
  <conditionalFormatting sqref="H474:H475">
    <cfRule type="expression" dxfId="23" priority="238" stopIfTrue="1">
      <formula>$A474&lt;&gt;""</formula>
    </cfRule>
  </conditionalFormatting>
  <conditionalFormatting sqref="H1132:H1136">
    <cfRule type="expression" dxfId="22" priority="276" stopIfTrue="1">
      <formula>$A1132&lt;&gt;""</formula>
    </cfRule>
  </conditionalFormatting>
  <conditionalFormatting sqref="H1254">
    <cfRule type="expression" dxfId="21" priority="287" stopIfTrue="1">
      <formula>$A1254&lt;&gt;""</formula>
    </cfRule>
  </conditionalFormatting>
  <conditionalFormatting sqref="H1293:H1301">
    <cfRule type="expression" dxfId="20" priority="255" stopIfTrue="1">
      <formula>$A1293&lt;&gt;""</formula>
    </cfRule>
  </conditionalFormatting>
  <conditionalFormatting sqref="H1303:H1326">
    <cfRule type="expression" dxfId="19" priority="134" stopIfTrue="1">
      <formula>$A1303&lt;&gt;""</formula>
    </cfRule>
  </conditionalFormatting>
  <conditionalFormatting sqref="H1365:H1367">
    <cfRule type="expression" dxfId="18" priority="353" stopIfTrue="1">
      <formula>$A1365&lt;&gt;""</formula>
    </cfRule>
  </conditionalFormatting>
  <conditionalFormatting sqref="H1369:H1379">
    <cfRule type="expression" dxfId="17" priority="114" stopIfTrue="1">
      <formula>$A1369&lt;&gt;""</formula>
    </cfRule>
  </conditionalFormatting>
  <conditionalFormatting sqref="H1412">
    <cfRule type="expression" dxfId="16" priority="250" stopIfTrue="1">
      <formula>$A1412&lt;&gt;""</formula>
    </cfRule>
  </conditionalFormatting>
  <conditionalFormatting sqref="H1453:H1458">
    <cfRule type="expression" dxfId="15" priority="320" stopIfTrue="1">
      <formula>$A1453&lt;&gt;""</formula>
    </cfRule>
  </conditionalFormatting>
  <conditionalFormatting sqref="H173:I174">
    <cfRule type="expression" dxfId="14" priority="52" stopIfTrue="1">
      <formula>$A173&lt;&gt;""</formula>
    </cfRule>
  </conditionalFormatting>
  <conditionalFormatting sqref="H243:I246">
    <cfRule type="expression" dxfId="13" priority="344" stopIfTrue="1">
      <formula>$A243&lt;&gt;""</formula>
    </cfRule>
  </conditionalFormatting>
  <conditionalFormatting sqref="H248:I248">
    <cfRule type="expression" dxfId="12" priority="220" stopIfTrue="1">
      <formula>$A248&lt;&gt;""</formula>
    </cfRule>
  </conditionalFormatting>
  <conditionalFormatting sqref="H689:I689">
    <cfRule type="expression" dxfId="11" priority="161" stopIfTrue="1">
      <formula>$A689&lt;&gt;""</formula>
    </cfRule>
  </conditionalFormatting>
  <conditionalFormatting sqref="H1138:I1148">
    <cfRule type="expression" dxfId="10" priority="145" stopIfTrue="1">
      <formula>$A1138&lt;&gt;""</formula>
    </cfRule>
  </conditionalFormatting>
  <conditionalFormatting sqref="H1152:I1152">
    <cfRule type="expression" dxfId="9" priority="171" stopIfTrue="1">
      <formula>$A1152&lt;&gt;""</formula>
    </cfRule>
  </conditionalFormatting>
  <conditionalFormatting sqref="H1110:J1110">
    <cfRule type="expression" dxfId="8" priority="227" stopIfTrue="1">
      <formula>$A1110&lt;&gt;""</formula>
    </cfRule>
  </conditionalFormatting>
  <conditionalFormatting sqref="H1360:J1363">
    <cfRule type="expression" dxfId="7" priority="150" stopIfTrue="1">
      <formula>$A1360&lt;&gt;""</formula>
    </cfRule>
  </conditionalFormatting>
  <conditionalFormatting sqref="H1393:J1404">
    <cfRule type="expression" dxfId="6" priority="109" stopIfTrue="1">
      <formula>$A1393&lt;&gt;""</formula>
    </cfRule>
  </conditionalFormatting>
  <conditionalFormatting sqref="I472:I496">
    <cfRule type="expression" dxfId="5" priority="235" stopIfTrue="1">
      <formula>$A472&lt;&gt;""</formula>
    </cfRule>
  </conditionalFormatting>
  <conditionalFormatting sqref="I1369:I1385">
    <cfRule type="expression" dxfId="4" priority="177" stopIfTrue="1">
      <formula>$A1369&lt;&gt;""</formula>
    </cfRule>
  </conditionalFormatting>
  <conditionalFormatting sqref="I1290:J1359">
    <cfRule type="expression" dxfId="3" priority="257" stopIfTrue="1">
      <formula>$A1290&lt;&gt;""</formula>
    </cfRule>
  </conditionalFormatting>
  <conditionalFormatting sqref="I1410:J1447">
    <cfRule type="expression" dxfId="2" priority="252" stopIfTrue="1">
      <formula>$A1410&lt;&gt;""</formula>
    </cfRule>
  </conditionalFormatting>
  <conditionalFormatting sqref="I1451:J1458">
    <cfRule type="expression" dxfId="1" priority="350" stopIfTrue="1">
      <formula>$A1451&lt;&gt;""</formula>
    </cfRule>
  </conditionalFormatting>
  <conditionalFormatting sqref="J1137:J1157">
    <cfRule type="expression" dxfId="0" priority="377"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motocyklová federácia, Športovcov 340, Považská Bystrica, 017 01</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30813883</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1761cb37-c33f-42c7-9eeb-6f00cca254d3"/>
    <ds:schemaRef ds:uri="http://www.w3.org/XML/1998/namespace"/>
    <ds:schemaRef ds:uri="http://purl.org/dc/terms/"/>
    <ds:schemaRef ds:uri="6bdf28ae-65c4-4f6e-bc50-9bbd2c60ae30"/>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2026-04-01T09:59:00Z</cp:lastPrinted>
  <dcterms:created xsi:type="dcterms:W3CDTF">2017-02-20T06:20:12Z</dcterms:created>
  <dcterms:modified xsi:type="dcterms:W3CDTF">2026-04-16T06:23:34Z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